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135" windowWidth="9180" windowHeight="4500" tabRatio="601"/>
  </bookViews>
  <sheets>
    <sheet name="E18-19" sheetId="3" r:id="rId1"/>
    <sheet name="EP2018 2019" sheetId="5" r:id="rId2"/>
  </sheets>
  <calcPr calcId="144525"/>
</workbook>
</file>

<file path=xl/calcChain.xml><?xml version="1.0" encoding="utf-8"?>
<calcChain xmlns="http://schemas.openxmlformats.org/spreadsheetml/2006/main">
  <c r="B69" i="3"/>
  <c r="B74"/>
  <c r="C69"/>
  <c r="C67" i="5"/>
  <c r="B67"/>
  <c r="B72"/>
  <c r="E67"/>
  <c r="G67"/>
  <c r="I67"/>
  <c r="B63" i="3"/>
  <c r="C73"/>
  <c r="F69"/>
  <c r="C47"/>
  <c r="C31"/>
  <c r="B31"/>
  <c r="G28"/>
  <c r="G29"/>
  <c r="E13"/>
  <c r="G66"/>
  <c r="D64"/>
  <c r="G64"/>
  <c r="D65"/>
  <c r="G65"/>
  <c r="J65"/>
  <c r="D66"/>
  <c r="J66"/>
  <c r="D67"/>
  <c r="G67"/>
  <c r="D68"/>
  <c r="G68"/>
  <c r="D51"/>
  <c r="G51"/>
  <c r="J51"/>
  <c r="D52"/>
  <c r="H52" i="5"/>
  <c r="H53"/>
  <c r="H54"/>
  <c r="H57"/>
  <c r="H58"/>
  <c r="H59"/>
  <c r="H64"/>
  <c r="H65"/>
  <c r="D53"/>
  <c r="D54"/>
  <c r="D55"/>
  <c r="H55"/>
  <c r="D56"/>
  <c r="H56"/>
  <c r="D57"/>
  <c r="F57"/>
  <c r="D58"/>
  <c r="F58"/>
  <c r="D59"/>
  <c r="D60"/>
  <c r="H60"/>
  <c r="D61"/>
  <c r="H61"/>
  <c r="D62"/>
  <c r="D63"/>
  <c r="H63"/>
  <c r="D64"/>
  <c r="D65"/>
  <c r="D66"/>
  <c r="H66"/>
  <c r="D52"/>
  <c r="C29"/>
  <c r="D13"/>
  <c r="H13"/>
  <c r="F13"/>
  <c r="L13" i="3"/>
  <c r="K31"/>
  <c r="D30"/>
  <c r="G30"/>
  <c r="J30"/>
  <c r="D29"/>
  <c r="D72"/>
  <c r="J72"/>
  <c r="D71"/>
  <c r="D73"/>
  <c r="D56"/>
  <c r="G56"/>
  <c r="E49" i="5"/>
  <c r="F49"/>
  <c r="J15" i="3"/>
  <c r="J21"/>
  <c r="J28"/>
  <c r="J29"/>
  <c r="J32"/>
  <c r="J33"/>
  <c r="J35"/>
  <c r="J37"/>
  <c r="J41"/>
  <c r="J45"/>
  <c r="J50"/>
  <c r="J55"/>
  <c r="J59"/>
  <c r="J60"/>
  <c r="J61"/>
  <c r="J62"/>
  <c r="J67"/>
  <c r="J68"/>
  <c r="J70"/>
  <c r="E47"/>
  <c r="F55" i="5"/>
  <c r="F59"/>
  <c r="F61"/>
  <c r="F52"/>
  <c r="F45"/>
  <c r="F41"/>
  <c r="F36"/>
  <c r="F32"/>
  <c r="F34"/>
  <c r="F20"/>
  <c r="E71"/>
  <c r="E47"/>
  <c r="E38"/>
  <c r="E29"/>
  <c r="H71"/>
  <c r="G71"/>
  <c r="G72"/>
  <c r="C71"/>
  <c r="D70"/>
  <c r="D69"/>
  <c r="D68"/>
  <c r="D71"/>
  <c r="D51"/>
  <c r="H51"/>
  <c r="D50"/>
  <c r="D67"/>
  <c r="G49"/>
  <c r="C49"/>
  <c r="B49"/>
  <c r="D48"/>
  <c r="H48"/>
  <c r="D49"/>
  <c r="I47"/>
  <c r="G47"/>
  <c r="C47"/>
  <c r="B47"/>
  <c r="D46"/>
  <c r="F46"/>
  <c r="D45"/>
  <c r="H45"/>
  <c r="D44"/>
  <c r="H44"/>
  <c r="D43"/>
  <c r="H43"/>
  <c r="D42"/>
  <c r="D40"/>
  <c r="D39"/>
  <c r="I38"/>
  <c r="G38"/>
  <c r="C38"/>
  <c r="B38"/>
  <c r="D37"/>
  <c r="H37"/>
  <c r="D36"/>
  <c r="H36"/>
  <c r="D35"/>
  <c r="H35"/>
  <c r="D34"/>
  <c r="H34"/>
  <c r="D33"/>
  <c r="H33"/>
  <c r="D32"/>
  <c r="H32"/>
  <c r="D31"/>
  <c r="D38"/>
  <c r="D30"/>
  <c r="I29"/>
  <c r="G29"/>
  <c r="B29"/>
  <c r="D28"/>
  <c r="H28"/>
  <c r="D27"/>
  <c r="H27"/>
  <c r="D26"/>
  <c r="H26"/>
  <c r="D25"/>
  <c r="H25"/>
  <c r="D24"/>
  <c r="F24"/>
  <c r="D23"/>
  <c r="F23"/>
  <c r="D22"/>
  <c r="H22"/>
  <c r="D21"/>
  <c r="H21"/>
  <c r="D20"/>
  <c r="H20"/>
  <c r="D19"/>
  <c r="F19"/>
  <c r="D18"/>
  <c r="F18"/>
  <c r="D17"/>
  <c r="F17"/>
  <c r="D16"/>
  <c r="H16"/>
  <c r="D15"/>
  <c r="H15"/>
  <c r="D14"/>
  <c r="H14"/>
  <c r="K66" i="3"/>
  <c r="L16"/>
  <c r="L17"/>
  <c r="K27"/>
  <c r="E52"/>
  <c r="E69"/>
  <c r="M69"/>
  <c r="F73"/>
  <c r="F74"/>
  <c r="H69"/>
  <c r="G52"/>
  <c r="E58"/>
  <c r="H47"/>
  <c r="E56"/>
  <c r="E55"/>
  <c r="E53"/>
  <c r="M59"/>
  <c r="M60"/>
  <c r="M61"/>
  <c r="M62"/>
  <c r="M63"/>
  <c r="M65"/>
  <c r="M66"/>
  <c r="M67"/>
  <c r="M68"/>
  <c r="M70"/>
  <c r="M58"/>
  <c r="B104"/>
  <c r="B103"/>
  <c r="D103"/>
  <c r="B102"/>
  <c r="A109"/>
  <c r="A110"/>
  <c r="A111"/>
  <c r="A112"/>
  <c r="B105"/>
  <c r="B106"/>
  <c r="B107"/>
  <c r="D107"/>
  <c r="B108"/>
  <c r="B109"/>
  <c r="B110"/>
  <c r="B111"/>
  <c r="B112"/>
  <c r="B113"/>
  <c r="B114"/>
  <c r="C49"/>
  <c r="B49"/>
  <c r="B47"/>
  <c r="B40"/>
  <c r="H31"/>
  <c r="F31"/>
  <c r="D53"/>
  <c r="J53"/>
  <c r="G53"/>
  <c r="D54"/>
  <c r="J54"/>
  <c r="G54"/>
  <c r="A104"/>
  <c r="D55"/>
  <c r="A105"/>
  <c r="G55"/>
  <c r="A106"/>
  <c r="D57"/>
  <c r="J57"/>
  <c r="D58"/>
  <c r="J58"/>
  <c r="A108"/>
  <c r="D63"/>
  <c r="D69"/>
  <c r="D108"/>
  <c r="D14"/>
  <c r="J14"/>
  <c r="D15"/>
  <c r="G15"/>
  <c r="D16"/>
  <c r="G16"/>
  <c r="D17"/>
  <c r="G17"/>
  <c r="D18"/>
  <c r="G18"/>
  <c r="D19"/>
  <c r="G19"/>
  <c r="D20"/>
  <c r="J20"/>
  <c r="D21"/>
  <c r="G21"/>
  <c r="D22"/>
  <c r="G22"/>
  <c r="D23"/>
  <c r="G23"/>
  <c r="D24"/>
  <c r="G24"/>
  <c r="D25"/>
  <c r="G25"/>
  <c r="D26"/>
  <c r="G26"/>
  <c r="D27"/>
  <c r="G27"/>
  <c r="J27"/>
  <c r="D13"/>
  <c r="D31"/>
  <c r="D48"/>
  <c r="J48"/>
  <c r="G48"/>
  <c r="A98"/>
  <c r="F49"/>
  <c r="G73"/>
  <c r="D43"/>
  <c r="J43"/>
  <c r="D44"/>
  <c r="J44"/>
  <c r="D45"/>
  <c r="G45"/>
  <c r="D46"/>
  <c r="G46"/>
  <c r="D34"/>
  <c r="G34"/>
  <c r="D36"/>
  <c r="J36"/>
  <c r="D37"/>
  <c r="G37"/>
  <c r="D38"/>
  <c r="G38"/>
  <c r="D42"/>
  <c r="H42"/>
  <c r="H40"/>
  <c r="F47"/>
  <c r="F40"/>
  <c r="E49"/>
  <c r="E73"/>
  <c r="E74"/>
  <c r="E40"/>
  <c r="D39"/>
  <c r="G39"/>
  <c r="C40"/>
  <c r="B96"/>
  <c r="A103"/>
  <c r="A102"/>
  <c r="G57"/>
  <c r="E72" i="5"/>
  <c r="D49" i="3"/>
  <c r="F25" i="5"/>
  <c r="E31" i="3"/>
  <c r="J25"/>
  <c r="J71"/>
  <c r="C74"/>
  <c r="F53" i="5"/>
  <c r="F54"/>
  <c r="H62"/>
  <c r="F62"/>
  <c r="A113" i="3"/>
  <c r="J63"/>
  <c r="G63"/>
  <c r="G58"/>
  <c r="C72" i="5"/>
  <c r="F38"/>
  <c r="J73" i="3"/>
  <c r="H38" i="5"/>
  <c r="H47"/>
  <c r="G69" i="3"/>
  <c r="I48" i="5"/>
  <c r="I49"/>
  <c r="I72"/>
  <c r="H49"/>
  <c r="H67"/>
  <c r="F22"/>
  <c r="F16"/>
  <c r="F35"/>
  <c r="J42" i="3"/>
  <c r="J26"/>
  <c r="J19"/>
  <c r="F15" i="5"/>
  <c r="G43" i="3"/>
  <c r="H19" i="5"/>
  <c r="D40" i="3"/>
  <c r="A107"/>
  <c r="F27" i="5"/>
  <c r="D47"/>
  <c r="D72"/>
  <c r="F21"/>
  <c r="F14"/>
  <c r="F29"/>
  <c r="F60"/>
  <c r="J52" i="3"/>
  <c r="J34"/>
  <c r="J24"/>
  <c r="J18"/>
  <c r="J13"/>
  <c r="H46" i="5"/>
  <c r="H24"/>
  <c r="H18"/>
  <c r="G20" i="3"/>
  <c r="G14"/>
  <c r="J39"/>
  <c r="J23"/>
  <c r="J17"/>
  <c r="H23" i="5"/>
  <c r="H17"/>
  <c r="H29"/>
  <c r="D47" i="3"/>
  <c r="D74"/>
  <c r="G44"/>
  <c r="G49"/>
  <c r="H49"/>
  <c r="H74"/>
  <c r="D29" i="5"/>
  <c r="F26"/>
  <c r="F33"/>
  <c r="F56"/>
  <c r="F67"/>
  <c r="J56" i="3"/>
  <c r="J46"/>
  <c r="J38"/>
  <c r="J22"/>
  <c r="J16"/>
  <c r="F44" i="5"/>
  <c r="F47"/>
  <c r="G13" i="3"/>
  <c r="G36"/>
  <c r="G40"/>
  <c r="F72" i="5"/>
  <c r="F81"/>
  <c r="H72"/>
  <c r="G47" i="3"/>
  <c r="G74"/>
  <c r="J74"/>
  <c r="G31"/>
</calcChain>
</file>

<file path=xl/sharedStrings.xml><?xml version="1.0" encoding="utf-8"?>
<sst xmlns="http://schemas.openxmlformats.org/spreadsheetml/2006/main" count="179" uniqueCount="124">
  <si>
    <t>du parc a la cité des potiérs</t>
  </si>
  <si>
    <t>Royaume Du Maroc</t>
  </si>
  <si>
    <t>Ministere De l' interieur</t>
  </si>
  <si>
    <t>OBJET DE LA DEPENSE</t>
  </si>
  <si>
    <t xml:space="preserve">CREDIT OUVERT </t>
  </si>
  <si>
    <t>PAIEMENT AU</t>
  </si>
  <si>
    <t>REPORTER</t>
  </si>
  <si>
    <t>ENGAGEMENT</t>
  </si>
  <si>
    <t>TOTAL VIABILISATION HAY MY ISMAIL</t>
  </si>
  <si>
    <t>TOTAL</t>
  </si>
  <si>
    <t>TOTAL C D D</t>
  </si>
  <si>
    <t xml:space="preserve"> Total Branchement a l'egout </t>
  </si>
  <si>
    <t>compte des depense sur dotation</t>
  </si>
  <si>
    <t>TOTAL GENERAL</t>
  </si>
  <si>
    <t>marécageux et location d'engins</t>
  </si>
  <si>
    <t>CREDIT FINAL</t>
  </si>
  <si>
    <t xml:space="preserve">CREDIT  </t>
  </si>
  <si>
    <t>D'ENGAGEMENT</t>
  </si>
  <si>
    <t>DE PAIEMENT</t>
  </si>
  <si>
    <t>BUDGET</t>
  </si>
  <si>
    <t>REPORTE</t>
  </si>
  <si>
    <t>TOTAL PAYE</t>
  </si>
  <si>
    <t>AU</t>
  </si>
  <si>
    <t>*Etudes</t>
  </si>
  <si>
    <t xml:space="preserve">*Frais de transport de déblais pour récupérer le terrain </t>
  </si>
  <si>
    <t xml:space="preserve">*Acquisition de terrain </t>
  </si>
  <si>
    <t>TOTAL C D D( EAU ET ECLAIRAGE PUBLIQUE)</t>
  </si>
  <si>
    <t>Prefecture  De Sale</t>
  </si>
  <si>
    <t>Division Financiere et Du Budget</t>
  </si>
  <si>
    <t>A  REPORTER</t>
  </si>
  <si>
    <t>A REPORTER</t>
  </si>
  <si>
    <t>ANNULE</t>
  </si>
  <si>
    <t>A</t>
  </si>
  <si>
    <t xml:space="preserve">CREDIT   </t>
  </si>
  <si>
    <t>OUVERT</t>
  </si>
  <si>
    <t xml:space="preserve">                                  DES COMPTES SPECIAUX  </t>
  </si>
  <si>
    <t xml:space="preserve">                                         (ENGAGEMENT )</t>
  </si>
  <si>
    <t xml:space="preserve">*Construction d'une cloture en fer forgé et </t>
  </si>
  <si>
    <t xml:space="preserve"> aménagement  du parc a la cité des potiérs</t>
  </si>
  <si>
    <t>TOTAL  : VIABILISATION HAY MOULAY ISMAIL</t>
  </si>
  <si>
    <t xml:space="preserve">*Travaux de voirie </t>
  </si>
  <si>
    <t xml:space="preserve">*Travaux d'assainissement </t>
  </si>
  <si>
    <t xml:space="preserve">*Travaux d'electrification </t>
  </si>
  <si>
    <t xml:space="preserve">*Frais d' etudes topographiques </t>
  </si>
  <si>
    <t xml:space="preserve">*Frais d' etudes de voirie et d'assainissement </t>
  </si>
  <si>
    <t xml:space="preserve">*Surveillance  réalisation  projet </t>
  </si>
  <si>
    <t>*Remboursement prêt F.E.C</t>
  </si>
  <si>
    <t>*Etude ordonnancement architecte</t>
  </si>
  <si>
    <t>*Restitution sommes percues en trop</t>
  </si>
  <si>
    <t>*Realisation du lottissement hay moulay ismail</t>
  </si>
  <si>
    <t>*Construction d'une cloture en fer forgé et aménagement</t>
  </si>
  <si>
    <t xml:space="preserve">*Complexe de poterie et vaniers à l'oualja </t>
  </si>
  <si>
    <t xml:space="preserve">*Construction de locaux professionnels </t>
  </si>
  <si>
    <t>*Frais d'etude</t>
  </si>
  <si>
    <t xml:space="preserve">*Travaux d'elèctrification </t>
  </si>
  <si>
    <t xml:space="preserve">*Travaux de cablage </t>
  </si>
  <si>
    <t>*Surtaxe d'abattage en faveur de bienfaisance</t>
  </si>
  <si>
    <t>*Compte Eléctricite</t>
  </si>
  <si>
    <t>*Compte Eau</t>
  </si>
  <si>
    <t xml:space="preserve">*Frais d'etudes topographiques </t>
  </si>
  <si>
    <t xml:space="preserve">*Construction de  locaux professionnels </t>
  </si>
  <si>
    <t xml:space="preserve">*Travaux d'eléctrification </t>
  </si>
  <si>
    <t>*Surtaxe d'abattage  en faveur de bienfaisance</t>
  </si>
  <si>
    <t>*ECLAIRAGE PUBLIQUE</t>
  </si>
  <si>
    <t xml:space="preserve">*EAU PUBLIQUE </t>
  </si>
  <si>
    <t xml:space="preserve">                                                   COMPTES SPECIAUX</t>
  </si>
  <si>
    <t xml:space="preserve">                                                    (PAIEMENT )</t>
  </si>
  <si>
    <t>VIABILISATION HAY MOULAY ISMAIL</t>
  </si>
  <si>
    <t>POTIER ET VANNIER</t>
  </si>
  <si>
    <t xml:space="preserve">  TOTAL POTIER ET VANNIER</t>
  </si>
  <si>
    <t>TOTAL : POTIER ET VANNIER</t>
  </si>
  <si>
    <t xml:space="preserve">compte d'affectation speciale ILDH </t>
  </si>
  <si>
    <t xml:space="preserve">TOTAL  compte d'affectation speciale ILDH </t>
  </si>
  <si>
    <t>fond de soutien a l'initiative locale de developement humain )</t>
  </si>
  <si>
    <t>*BETONNAGE DES RUES A HAY  DAYA ABDELMOULA</t>
  </si>
  <si>
    <t>*BETONNAGE DES RUES A HAY  HAOUAT</t>
  </si>
  <si>
    <t xml:space="preserve">*BETONNAGE DES RUES A HAY  JNAN </t>
  </si>
  <si>
    <t>*BETONNAGE DES RUES A HAY JEZARA</t>
  </si>
  <si>
    <t xml:space="preserve">*BETONNAGE DES RUES A HAY  MABROUKA </t>
  </si>
  <si>
    <t>* CONSTRUCTION ET EQUIPEMENT D'UNE CRECHE A HAY SOINI</t>
  </si>
  <si>
    <t>*AMENAGEMENT DE LA MAISON DES JEUNES A H AY JEZARA</t>
  </si>
  <si>
    <t xml:space="preserve">*ETUDE ET CONSTRUCTION  ET EQUIPEMENT D'UN CENTRE  DE </t>
  </si>
  <si>
    <t>FORMATION PROFESSIONNELLE  AU CENTRE SOCIAL DES</t>
  </si>
  <si>
    <t xml:space="preserve"> PERSONNES   SANS DOMICILE FIXE  A SALA AL JADIDA</t>
  </si>
  <si>
    <t>*Frais de  suivi des travaux</t>
  </si>
  <si>
    <t>*Exédent  a verser au budget principale  après</t>
  </si>
  <si>
    <t xml:space="preserve"> achévement de   l'operation</t>
  </si>
  <si>
    <t>*Constriction   batiments administratif</t>
  </si>
  <si>
    <t>*Frais  de  suivi des travaux</t>
  </si>
  <si>
    <t>*Amenagement  des  places publiques</t>
  </si>
  <si>
    <t xml:space="preserve">*Frais d'etudes géotechniques </t>
  </si>
  <si>
    <t>*Frais constitution  dossiers cadastraux</t>
  </si>
  <si>
    <t>* etude ordonnancement architecte</t>
  </si>
  <si>
    <t>*Etude et construction du   centre commercial</t>
  </si>
  <si>
    <t>*Construction de  batiments administratifs</t>
  </si>
  <si>
    <t>*Amenagement  de   places publiques</t>
  </si>
  <si>
    <t>CREDIT</t>
  </si>
  <si>
    <t>ENG</t>
  </si>
  <si>
    <t>53/cus/2011</t>
  </si>
  <si>
    <t>45/cus/2011</t>
  </si>
  <si>
    <t>41/cus/2011</t>
  </si>
  <si>
    <t>42/cus/2011</t>
  </si>
  <si>
    <t>44/cus/2011</t>
  </si>
  <si>
    <t>43/cus/2011</t>
  </si>
  <si>
    <t>3/cus/2012</t>
  </si>
  <si>
    <t>contrat 94/08</t>
  </si>
  <si>
    <t xml:space="preserve">ref du  marche </t>
  </si>
  <si>
    <t>ou</t>
  </si>
  <si>
    <t xml:space="preserve">contrat </t>
  </si>
  <si>
    <t xml:space="preserve">TOTAL    ILDH </t>
  </si>
  <si>
    <t xml:space="preserve">Commune  De Sale </t>
  </si>
  <si>
    <t xml:space="preserve">Commune   De Sale </t>
  </si>
  <si>
    <t>engagement</t>
  </si>
  <si>
    <t>credits libres</t>
  </si>
  <si>
    <t xml:space="preserve"> PERSONNES  SANS DOMICILE FIXE  A SALA AL JADIDA</t>
  </si>
  <si>
    <r>
      <t xml:space="preserve">                                                       </t>
    </r>
    <r>
      <rPr>
        <b/>
        <i/>
        <u val="singleAccounting"/>
        <sz val="10"/>
        <rFont val="Arial"/>
        <family val="2"/>
      </rPr>
      <t xml:space="preserve">ETAT DE REPORT DE CREDIT DE 2018 à </t>
    </r>
    <r>
      <rPr>
        <b/>
        <i/>
        <u val="singleAccounting"/>
        <sz val="11"/>
        <rFont val="Arial"/>
        <family val="2"/>
      </rPr>
      <t xml:space="preserve"> 2019</t>
    </r>
  </si>
  <si>
    <t xml:space="preserve">            ETAT DE REPORT DE CREDIT DE 2018  à 2019</t>
  </si>
  <si>
    <t>AU 31/12/2018</t>
  </si>
  <si>
    <t xml:space="preserve"> ET LA SALLE  COUVETRE  A HAY ESSALAM </t>
  </si>
  <si>
    <t xml:space="preserve">SOCIO EDUCATIF  A SAID HAJJI </t>
  </si>
  <si>
    <t xml:space="preserve">* CONSTRUC ET EQUIPEMENTD'UN COMPLEXE  </t>
  </si>
  <si>
    <t>*Equipement de la salle couverte  a SALA  AL JADIDA</t>
  </si>
  <si>
    <t xml:space="preserve">ARRETE  LE PRESENT ETAT A LA SOMME DE  DOUZE     MILLIONS     TRENTE      MILLE   SIX CENT QUARANTE SIX          DIRHAMS , 87  CTS         </t>
  </si>
  <si>
    <t xml:space="preserve">ARRETE  LE PRESENT ETAT A LA SOMME DE :TRENTE CINQ    MILLIONS   SEPT CENT CINQUANTE QUATRE       MILLE   HUIT    CENT     SEPT     DIRHAMS , 51  CTS         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</si>
</sst>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79" formatCode="_-* #,##0.00\ _F_-;\-* #,##0.00\ _F_-;_-* &quot;-&quot;??\ _F_-;_-@_-"/>
  </numFmts>
  <fonts count="30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u/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i/>
      <u val="singleAccounting"/>
      <sz val="10"/>
      <name val="Arial"/>
      <family val="2"/>
    </font>
    <font>
      <b/>
      <i/>
      <u val="singleAccounting"/>
      <sz val="11"/>
      <name val="Arial"/>
      <family val="2"/>
    </font>
    <font>
      <sz val="7"/>
      <name val="Arial"/>
      <family val="2"/>
    </font>
    <font>
      <i/>
      <u/>
      <sz val="10"/>
      <name val="Arial"/>
      <family val="2"/>
    </font>
    <font>
      <sz val="8"/>
      <color indexed="8"/>
      <name val="Arial"/>
      <family val="2"/>
    </font>
    <font>
      <b/>
      <i/>
      <u/>
      <sz val="8"/>
      <name val="Arial"/>
      <family val="2"/>
    </font>
    <font>
      <sz val="5"/>
      <name val="Arial"/>
      <family val="2"/>
    </font>
    <font>
      <i/>
      <u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name val="Arial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186">
    <xf numFmtId="0" fontId="0" fillId="0" borderId="0" xfId="0"/>
    <xf numFmtId="179" fontId="0" fillId="0" borderId="0" xfId="1" applyFont="1"/>
    <xf numFmtId="179" fontId="2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/>
    <xf numFmtId="0" fontId="2" fillId="0" borderId="0" xfId="0" applyFont="1" applyBorder="1"/>
    <xf numFmtId="179" fontId="0" fillId="0" borderId="0" xfId="0" applyNumberFormat="1"/>
    <xf numFmtId="0" fontId="2" fillId="0" borderId="3" xfId="0" applyFont="1" applyBorder="1" applyAlignment="1">
      <alignment horizontal="center"/>
    </xf>
    <xf numFmtId="179" fontId="6" fillId="0" borderId="4" xfId="1" applyFont="1" applyBorder="1" applyAlignment="1">
      <alignment horizontal="center"/>
    </xf>
    <xf numFmtId="179" fontId="6" fillId="0" borderId="5" xfId="1" applyFont="1" applyBorder="1" applyAlignment="1">
      <alignment horizontal="center"/>
    </xf>
    <xf numFmtId="179" fontId="6" fillId="0" borderId="6" xfId="1" applyFont="1" applyBorder="1" applyAlignment="1">
      <alignment horizontal="center"/>
    </xf>
    <xf numFmtId="179" fontId="6" fillId="0" borderId="0" xfId="1" applyFont="1" applyBorder="1" applyAlignment="1">
      <alignment horizontal="center"/>
    </xf>
    <xf numFmtId="179" fontId="6" fillId="0" borderId="7" xfId="1" applyFont="1" applyBorder="1" applyAlignment="1">
      <alignment horizontal="center"/>
    </xf>
    <xf numFmtId="0" fontId="0" fillId="0" borderId="0" xfId="0" applyAlignment="1"/>
    <xf numFmtId="179" fontId="5" fillId="0" borderId="8" xfId="1" applyFont="1" applyBorder="1"/>
    <xf numFmtId="0" fontId="3" fillId="0" borderId="5" xfId="0" applyFont="1" applyBorder="1"/>
    <xf numFmtId="0" fontId="8" fillId="0" borderId="7" xfId="0" applyFont="1" applyBorder="1"/>
    <xf numFmtId="0" fontId="10" fillId="0" borderId="0" xfId="0" applyFont="1"/>
    <xf numFmtId="0" fontId="11" fillId="0" borderId="7" xfId="0" applyFont="1" applyBorder="1"/>
    <xf numFmtId="0" fontId="3" fillId="0" borderId="3" xfId="0" applyFont="1" applyBorder="1"/>
    <xf numFmtId="0" fontId="3" fillId="0" borderId="7" xfId="0" applyFont="1" applyBorder="1"/>
    <xf numFmtId="179" fontId="6" fillId="0" borderId="1" xfId="1" applyFont="1" applyBorder="1" applyAlignment="1">
      <alignment horizontal="center"/>
    </xf>
    <xf numFmtId="179" fontId="6" fillId="0" borderId="9" xfId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79" fontId="6" fillId="0" borderId="3" xfId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6" fillId="0" borderId="8" xfId="0" applyFont="1" applyBorder="1" applyAlignment="1">
      <alignment horizontal="center"/>
    </xf>
    <xf numFmtId="179" fontId="4" fillId="0" borderId="6" xfId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14" fontId="6" fillId="0" borderId="11" xfId="1" applyNumberFormat="1" applyFont="1" applyBorder="1" applyAlignment="1">
      <alignment horizontal="center"/>
    </xf>
    <xf numFmtId="0" fontId="2" fillId="0" borderId="0" xfId="0" applyFont="1"/>
    <xf numFmtId="0" fontId="4" fillId="0" borderId="7" xfId="0" applyFont="1" applyBorder="1" applyAlignment="1">
      <alignment horizontal="center"/>
    </xf>
    <xf numFmtId="179" fontId="4" fillId="0" borderId="7" xfId="1" applyFont="1" applyBorder="1" applyAlignment="1">
      <alignment horizontal="center"/>
    </xf>
    <xf numFmtId="179" fontId="4" fillId="0" borderId="3" xfId="1" applyFont="1" applyBorder="1" applyAlignment="1">
      <alignment horizontal="center"/>
    </xf>
    <xf numFmtId="179" fontId="4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79" fontId="4" fillId="0" borderId="12" xfId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179" fontId="3" fillId="0" borderId="6" xfId="1" applyFont="1" applyBorder="1" applyAlignment="1">
      <alignment horizontal="center"/>
    </xf>
    <xf numFmtId="179" fontId="3" fillId="0" borderId="7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9" fontId="3" fillId="0" borderId="0" xfId="1" applyFont="1" applyAlignment="1">
      <alignment horizontal="center"/>
    </xf>
    <xf numFmtId="179" fontId="3" fillId="0" borderId="4" xfId="1" applyFont="1" applyBorder="1" applyAlignment="1">
      <alignment horizontal="center"/>
    </xf>
    <xf numFmtId="179" fontId="3" fillId="0" borderId="0" xfId="1" applyFont="1" applyBorder="1" applyAlignment="1">
      <alignment horizontal="center"/>
    </xf>
    <xf numFmtId="0" fontId="3" fillId="0" borderId="0" xfId="0" applyFont="1" applyAlignment="1">
      <alignment horizontal="center"/>
    </xf>
    <xf numFmtId="179" fontId="3" fillId="0" borderId="13" xfId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179" fontId="9" fillId="0" borderId="0" xfId="1" applyFont="1" applyAlignment="1">
      <alignment horizontal="center"/>
    </xf>
    <xf numFmtId="179" fontId="3" fillId="0" borderId="6" xfId="1" applyFont="1" applyBorder="1" applyAlignment="1"/>
    <xf numFmtId="0" fontId="11" fillId="0" borderId="3" xfId="0" applyFont="1" applyBorder="1"/>
    <xf numFmtId="179" fontId="3" fillId="0" borderId="7" xfId="0" applyNumberFormat="1" applyFont="1" applyBorder="1" applyAlignment="1">
      <alignment horizontal="center"/>
    </xf>
    <xf numFmtId="179" fontId="4" fillId="2" borderId="5" xfId="1" applyFont="1" applyFill="1" applyBorder="1" applyAlignment="1">
      <alignment horizontal="center"/>
    </xf>
    <xf numFmtId="0" fontId="13" fillId="0" borderId="0" xfId="0" applyFont="1"/>
    <xf numFmtId="0" fontId="1" fillId="0" borderId="0" xfId="0" applyFont="1"/>
    <xf numFmtId="0" fontId="16" fillId="0" borderId="0" xfId="0" applyFont="1"/>
    <xf numFmtId="179" fontId="4" fillId="2" borderId="7" xfId="1" applyFont="1" applyFill="1" applyBorder="1" applyAlignment="1">
      <alignment horizontal="center"/>
    </xf>
    <xf numFmtId="14" fontId="6" fillId="0" borderId="3" xfId="1" applyNumberFormat="1" applyFont="1" applyBorder="1" applyAlignment="1">
      <alignment horizontal="center"/>
    </xf>
    <xf numFmtId="14" fontId="6" fillId="0" borderId="0" xfId="1" applyNumberFormat="1" applyFont="1" applyBorder="1" applyAlignment="1">
      <alignment horizontal="center"/>
    </xf>
    <xf numFmtId="14" fontId="6" fillId="0" borderId="5" xfId="1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0" fontId="3" fillId="0" borderId="3" xfId="0" applyFont="1" applyFill="1" applyBorder="1"/>
    <xf numFmtId="179" fontId="4" fillId="0" borderId="4" xfId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79" fontId="4" fillId="0" borderId="2" xfId="1" applyFont="1" applyBorder="1" applyAlignment="1">
      <alignment horizontal="center"/>
    </xf>
    <xf numFmtId="179" fontId="21" fillId="2" borderId="0" xfId="1" applyFont="1" applyFill="1" applyBorder="1" applyAlignment="1">
      <alignment horizontal="center"/>
    </xf>
    <xf numFmtId="179" fontId="21" fillId="2" borderId="6" xfId="1" applyFont="1" applyFill="1" applyBorder="1" applyAlignment="1">
      <alignment horizontal="center"/>
    </xf>
    <xf numFmtId="179" fontId="21" fillId="2" borderId="9" xfId="1" applyFont="1" applyFill="1" applyBorder="1" applyAlignment="1">
      <alignment horizontal="center"/>
    </xf>
    <xf numFmtId="0" fontId="3" fillId="0" borderId="2" xfId="0" applyFont="1" applyBorder="1"/>
    <xf numFmtId="179" fontId="21" fillId="2" borderId="5" xfId="1" applyFont="1" applyFill="1" applyBorder="1" applyAlignment="1">
      <alignment horizontal="center"/>
    </xf>
    <xf numFmtId="179" fontId="21" fillId="2" borderId="1" xfId="1" applyFont="1" applyFill="1" applyBorder="1" applyAlignment="1">
      <alignment horizontal="center"/>
    </xf>
    <xf numFmtId="179" fontId="4" fillId="0" borderId="10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9" fontId="4" fillId="0" borderId="9" xfId="1" applyFont="1" applyBorder="1" applyAlignment="1">
      <alignment horizontal="center"/>
    </xf>
    <xf numFmtId="179" fontId="4" fillId="2" borderId="4" xfId="1" applyFont="1" applyFill="1" applyBorder="1" applyAlignment="1">
      <alignment horizontal="center"/>
    </xf>
    <xf numFmtId="0" fontId="20" fillId="3" borderId="3" xfId="0" applyFont="1" applyFill="1" applyBorder="1"/>
    <xf numFmtId="0" fontId="20" fillId="3" borderId="7" xfId="0" applyFont="1" applyFill="1" applyBorder="1"/>
    <xf numFmtId="0" fontId="23" fillId="0" borderId="7" xfId="0" applyFont="1" applyBorder="1"/>
    <xf numFmtId="0" fontId="14" fillId="3" borderId="5" xfId="0" applyFont="1" applyFill="1" applyBorder="1"/>
    <xf numFmtId="0" fontId="24" fillId="3" borderId="7" xfId="0" applyFont="1" applyFill="1" applyBorder="1"/>
    <xf numFmtId="0" fontId="22" fillId="3" borderId="7" xfId="0" applyFont="1" applyFill="1" applyBorder="1"/>
    <xf numFmtId="0" fontId="22" fillId="3" borderId="3" xfId="0" applyFont="1" applyFill="1" applyBorder="1"/>
    <xf numFmtId="0" fontId="0" fillId="0" borderId="7" xfId="0" applyBorder="1"/>
    <xf numFmtId="0" fontId="0" fillId="0" borderId="4" xfId="0" applyBorder="1"/>
    <xf numFmtId="0" fontId="0" fillId="0" borderId="0" xfId="0" applyBorder="1"/>
    <xf numFmtId="179" fontId="3" fillId="2" borderId="7" xfId="1" applyFont="1" applyFill="1" applyBorder="1" applyAlignment="1">
      <alignment horizontal="center"/>
    </xf>
    <xf numFmtId="0" fontId="19" fillId="0" borderId="7" xfId="0" applyFont="1" applyBorder="1"/>
    <xf numFmtId="0" fontId="19" fillId="0" borderId="4" xfId="0" applyFont="1" applyBorder="1"/>
    <xf numFmtId="43" fontId="0" fillId="0" borderId="0" xfId="0" applyNumberFormat="1"/>
    <xf numFmtId="179" fontId="7" fillId="4" borderId="0" xfId="1" applyFont="1" applyFill="1" applyAlignment="1"/>
    <xf numFmtId="179" fontId="7" fillId="4" borderId="0" xfId="1" applyFont="1" applyFill="1" applyAlignment="1">
      <alignment horizontal="center"/>
    </xf>
    <xf numFmtId="179" fontId="15" fillId="4" borderId="0" xfId="1" applyFont="1" applyFill="1" applyAlignment="1">
      <alignment horizontal="center"/>
    </xf>
    <xf numFmtId="179" fontId="21" fillId="0" borderId="6" xfId="1" applyFont="1" applyBorder="1" applyAlignment="1"/>
    <xf numFmtId="0" fontId="25" fillId="5" borderId="7" xfId="0" applyFont="1" applyFill="1" applyBorder="1"/>
    <xf numFmtId="179" fontId="3" fillId="5" borderId="6" xfId="1" applyFont="1" applyFill="1" applyBorder="1" applyAlignment="1">
      <alignment horizontal="center"/>
    </xf>
    <xf numFmtId="179" fontId="3" fillId="5" borderId="6" xfId="1" applyFont="1" applyFill="1" applyBorder="1" applyAlignment="1"/>
    <xf numFmtId="179" fontId="4" fillId="5" borderId="7" xfId="1" applyFont="1" applyFill="1" applyBorder="1" applyAlignment="1">
      <alignment horizontal="center"/>
    </xf>
    <xf numFmtId="179" fontId="6" fillId="0" borderId="5" xfId="1" applyFont="1" applyFill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" fontId="21" fillId="2" borderId="7" xfId="0" applyNumberFormat="1" applyFont="1" applyFill="1" applyBorder="1" applyAlignment="1">
      <alignment horizontal="center"/>
    </xf>
    <xf numFmtId="0" fontId="12" fillId="6" borderId="13" xfId="0" applyFont="1" applyFill="1" applyBorder="1"/>
    <xf numFmtId="179" fontId="4" fillId="6" borderId="3" xfId="1" applyFont="1" applyFill="1" applyBorder="1" applyAlignment="1">
      <alignment horizontal="center"/>
    </xf>
    <xf numFmtId="179" fontId="4" fillId="6" borderId="7" xfId="1" applyFont="1" applyFill="1" applyBorder="1" applyAlignment="1">
      <alignment horizontal="center"/>
    </xf>
    <xf numFmtId="179" fontId="4" fillId="6" borderId="13" xfId="1" applyFont="1" applyFill="1" applyBorder="1" applyAlignment="1">
      <alignment horizontal="center"/>
    </xf>
    <xf numFmtId="179" fontId="4" fillId="6" borderId="5" xfId="1" applyFont="1" applyFill="1" applyBorder="1" applyAlignment="1">
      <alignment horizontal="center"/>
    </xf>
    <xf numFmtId="4" fontId="4" fillId="6" borderId="13" xfId="0" applyNumberFormat="1" applyFont="1" applyFill="1" applyBorder="1" applyAlignment="1">
      <alignment horizontal="center"/>
    </xf>
    <xf numFmtId="0" fontId="12" fillId="6" borderId="2" xfId="0" applyFont="1" applyFill="1" applyBorder="1"/>
    <xf numFmtId="179" fontId="4" fillId="6" borderId="4" xfId="1" applyFont="1" applyFill="1" applyBorder="1" applyAlignment="1">
      <alignment horizontal="center"/>
    </xf>
    <xf numFmtId="179" fontId="4" fillId="6" borderId="10" xfId="1" applyFont="1" applyFill="1" applyBorder="1" applyAlignment="1">
      <alignment horizontal="center"/>
    </xf>
    <xf numFmtId="0" fontId="6" fillId="6" borderId="13" xfId="0" applyFont="1" applyFill="1" applyBorder="1"/>
    <xf numFmtId="179" fontId="4" fillId="6" borderId="14" xfId="1" applyFont="1" applyFill="1" applyBorder="1" applyAlignment="1">
      <alignment horizontal="center"/>
    </xf>
    <xf numFmtId="43" fontId="4" fillId="6" borderId="13" xfId="0" applyNumberFormat="1" applyFont="1" applyFill="1" applyBorder="1" applyAlignment="1">
      <alignment horizontal="center"/>
    </xf>
    <xf numFmtId="179" fontId="4" fillId="6" borderId="13" xfId="1" applyFont="1" applyFill="1" applyBorder="1" applyAlignment="1"/>
    <xf numFmtId="179" fontId="4" fillId="6" borderId="9" xfId="1" applyFont="1" applyFill="1" applyBorder="1" applyAlignment="1">
      <alignment horizontal="center"/>
    </xf>
    <xf numFmtId="0" fontId="12" fillId="6" borderId="8" xfId="0" applyFont="1" applyFill="1" applyBorder="1"/>
    <xf numFmtId="0" fontId="12" fillId="6" borderId="1" xfId="0" applyFont="1" applyFill="1" applyBorder="1"/>
    <xf numFmtId="179" fontId="3" fillId="6" borderId="10" xfId="1" applyFont="1" applyFill="1" applyBorder="1" applyAlignment="1">
      <alignment horizontal="center"/>
    </xf>
    <xf numFmtId="179" fontId="3" fillId="6" borderId="13" xfId="1" applyFont="1" applyFill="1" applyBorder="1" applyAlignment="1">
      <alignment horizontal="center"/>
    </xf>
    <xf numFmtId="179" fontId="3" fillId="6" borderId="4" xfId="1" applyFont="1" applyFill="1" applyBorder="1" applyAlignment="1">
      <alignment horizontal="center"/>
    </xf>
    <xf numFmtId="4" fontId="3" fillId="6" borderId="13" xfId="0" applyNumberFormat="1" applyFont="1" applyFill="1" applyBorder="1" applyAlignment="1">
      <alignment horizontal="center"/>
    </xf>
    <xf numFmtId="0" fontId="5" fillId="6" borderId="8" xfId="0" applyFont="1" applyFill="1" applyBorder="1"/>
    <xf numFmtId="179" fontId="3" fillId="6" borderId="14" xfId="1" applyFont="1" applyFill="1" applyBorder="1" applyAlignment="1">
      <alignment horizontal="center"/>
    </xf>
    <xf numFmtId="179" fontId="3" fillId="6" borderId="15" xfId="1" applyFont="1" applyFill="1" applyBorder="1" applyAlignment="1">
      <alignment horizontal="center"/>
    </xf>
    <xf numFmtId="0" fontId="5" fillId="6" borderId="13" xfId="0" applyFont="1" applyFill="1" applyBorder="1"/>
    <xf numFmtId="179" fontId="3" fillId="6" borderId="15" xfId="1" applyFont="1" applyFill="1" applyBorder="1" applyAlignment="1"/>
    <xf numFmtId="0" fontId="11" fillId="6" borderId="13" xfId="0" applyFont="1" applyFill="1" applyBorder="1"/>
    <xf numFmtId="0" fontId="5" fillId="6" borderId="5" xfId="0" applyFont="1" applyFill="1" applyBorder="1"/>
    <xf numFmtId="179" fontId="3" fillId="6" borderId="5" xfId="0" applyNumberFormat="1" applyFont="1" applyFill="1" applyBorder="1" applyAlignment="1">
      <alignment horizontal="center"/>
    </xf>
    <xf numFmtId="179" fontId="3" fillId="6" borderId="5" xfId="1" applyFont="1" applyFill="1" applyBorder="1" applyAlignment="1">
      <alignment horizontal="center"/>
    </xf>
    <xf numFmtId="0" fontId="29" fillId="0" borderId="0" xfId="0" applyFont="1"/>
    <xf numFmtId="43" fontId="3" fillId="5" borderId="7" xfId="0" applyNumberFormat="1" applyFont="1" applyFill="1" applyBorder="1" applyAlignment="1">
      <alignment horizontal="center"/>
    </xf>
    <xf numFmtId="0" fontId="5" fillId="5" borderId="5" xfId="0" applyFont="1" applyFill="1" applyBorder="1"/>
    <xf numFmtId="0" fontId="11" fillId="0" borderId="4" xfId="0" applyFont="1" applyBorder="1"/>
    <xf numFmtId="43" fontId="0" fillId="0" borderId="0" xfId="0" applyNumberFormat="1" applyBorder="1"/>
    <xf numFmtId="179" fontId="4" fillId="5" borderId="0" xfId="1" applyFont="1" applyFill="1" applyBorder="1" applyAlignment="1">
      <alignment horizontal="center"/>
    </xf>
    <xf numFmtId="179" fontId="21" fillId="5" borderId="6" xfId="1" applyFont="1" applyFill="1" applyBorder="1" applyAlignment="1"/>
    <xf numFmtId="179" fontId="4" fillId="5" borderId="5" xfId="1" applyFont="1" applyFill="1" applyBorder="1" applyAlignment="1">
      <alignment horizontal="center"/>
    </xf>
    <xf numFmtId="179" fontId="4" fillId="5" borderId="6" xfId="1" applyFont="1" applyFill="1" applyBorder="1" applyAlignment="1">
      <alignment horizontal="center"/>
    </xf>
    <xf numFmtId="179" fontId="3" fillId="5" borderId="0" xfId="1" applyFont="1" applyFill="1" applyBorder="1" applyAlignment="1">
      <alignment horizontal="center"/>
    </xf>
    <xf numFmtId="179" fontId="6" fillId="0" borderId="2" xfId="1" applyFont="1" applyBorder="1" applyAlignment="1">
      <alignment horizontal="center"/>
    </xf>
    <xf numFmtId="179" fontId="3" fillId="6" borderId="8" xfId="1" applyFont="1" applyFill="1" applyBorder="1" applyAlignment="1">
      <alignment horizontal="center"/>
    </xf>
    <xf numFmtId="179" fontId="3" fillId="0" borderId="1" xfId="1" applyFont="1" applyBorder="1" applyAlignment="1">
      <alignment horizontal="center"/>
    </xf>
    <xf numFmtId="179" fontId="3" fillId="0" borderId="3" xfId="1" applyFont="1" applyBorder="1" applyAlignment="1">
      <alignment horizontal="center"/>
    </xf>
    <xf numFmtId="179" fontId="4" fillId="6" borderId="12" xfId="1" applyFont="1" applyFill="1" applyBorder="1" applyAlignment="1">
      <alignment horizontal="center"/>
    </xf>
    <xf numFmtId="179" fontId="3" fillId="0" borderId="8" xfId="1" applyFont="1" applyBorder="1" applyAlignment="1">
      <alignment horizontal="center"/>
    </xf>
    <xf numFmtId="179" fontId="11" fillId="0" borderId="5" xfId="1" applyFont="1" applyBorder="1" applyAlignment="1">
      <alignment horizontal="center"/>
    </xf>
    <xf numFmtId="179" fontId="11" fillId="0" borderId="4" xfId="1" applyFont="1" applyBorder="1" applyAlignment="1">
      <alignment horizontal="center"/>
    </xf>
    <xf numFmtId="0" fontId="11" fillId="5" borderId="3" xfId="0" applyFont="1" applyFill="1" applyBorder="1"/>
    <xf numFmtId="0" fontId="11" fillId="5" borderId="7" xfId="0" applyFont="1" applyFill="1" applyBorder="1"/>
    <xf numFmtId="43" fontId="0" fillId="7" borderId="0" xfId="0" applyNumberFormat="1" applyFill="1"/>
    <xf numFmtId="179" fontId="26" fillId="7" borderId="0" xfId="1" applyFont="1" applyFill="1"/>
    <xf numFmtId="179" fontId="0" fillId="7" borderId="0" xfId="0" applyNumberFormat="1" applyFill="1"/>
    <xf numFmtId="179" fontId="11" fillId="0" borderId="3" xfId="1" applyFont="1" applyBorder="1" applyAlignment="1">
      <alignment horizontal="center"/>
    </xf>
    <xf numFmtId="0" fontId="27" fillId="0" borderId="0" xfId="0" applyFont="1"/>
    <xf numFmtId="179" fontId="3" fillId="8" borderId="13" xfId="1" applyFont="1" applyFill="1" applyBorder="1" applyAlignment="1">
      <alignment horizontal="center"/>
    </xf>
    <xf numFmtId="179" fontId="3" fillId="8" borderId="6" xfId="1" applyFont="1" applyFill="1" applyBorder="1" applyAlignment="1">
      <alignment horizontal="center"/>
    </xf>
    <xf numFmtId="179" fontId="3" fillId="8" borderId="7" xfId="1" applyFont="1" applyFill="1" applyBorder="1" applyAlignment="1">
      <alignment horizontal="center"/>
    </xf>
    <xf numFmtId="179" fontId="5" fillId="5" borderId="0" xfId="1" applyFont="1" applyFill="1" applyAlignment="1">
      <alignment horizontal="center"/>
    </xf>
    <xf numFmtId="179" fontId="15" fillId="5" borderId="0" xfId="1" applyFont="1" applyFill="1" applyAlignment="1">
      <alignment horizontal="center"/>
    </xf>
    <xf numFmtId="179" fontId="29" fillId="0" borderId="0" xfId="1" applyFont="1" applyBorder="1"/>
    <xf numFmtId="179" fontId="29" fillId="7" borderId="13" xfId="1" applyFont="1" applyFill="1" applyBorder="1"/>
    <xf numFmtId="43" fontId="29" fillId="0" borderId="0" xfId="0" applyNumberFormat="1" applyFont="1"/>
    <xf numFmtId="179" fontId="10" fillId="0" borderId="0" xfId="0" applyNumberFormat="1" applyFont="1"/>
    <xf numFmtId="179" fontId="4" fillId="5" borderId="12" xfId="1" applyFont="1" applyFill="1" applyBorder="1" applyAlignment="1">
      <alignment horizontal="center"/>
    </xf>
    <xf numFmtId="4" fontId="4" fillId="5" borderId="7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79" fontId="28" fillId="7" borderId="0" xfId="1" applyFont="1" applyFill="1"/>
    <xf numFmtId="0" fontId="0" fillId="5" borderId="0" xfId="0" applyFill="1" applyBorder="1"/>
    <xf numFmtId="43" fontId="0" fillId="5" borderId="0" xfId="0" applyNumberFormat="1" applyFill="1" applyBorder="1"/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9" borderId="0" xfId="0" applyFill="1"/>
    <xf numFmtId="0" fontId="0" fillId="9" borderId="0" xfId="0" applyFill="1" applyBorder="1"/>
    <xf numFmtId="179" fontId="21" fillId="9" borderId="0" xfId="1" applyFont="1" applyFill="1" applyBorder="1" applyAlignment="1"/>
    <xf numFmtId="179" fontId="4" fillId="9" borderId="0" xfId="1" applyFont="1" applyFill="1" applyBorder="1" applyAlignment="1">
      <alignment horizontal="center"/>
    </xf>
    <xf numFmtId="179" fontId="3" fillId="5" borderId="7" xfId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99</xdr:row>
      <xdr:rowOff>66675</xdr:rowOff>
    </xdr:from>
    <xdr:to>
      <xdr:col>1</xdr:col>
      <xdr:colOff>438150</xdr:colOff>
      <xdr:row>103</xdr:row>
      <xdr:rowOff>123825</xdr:rowOff>
    </xdr:to>
    <xdr:sp macro="" textlink="">
      <xdr:nvSpPr>
        <xdr:cNvPr id="2233" name="AutoShape 8"/>
        <xdr:cNvSpPr>
          <a:spLocks/>
        </xdr:cNvSpPr>
      </xdr:nvSpPr>
      <xdr:spPr bwMode="auto">
        <a:xfrm flipH="1">
          <a:off x="2705100" y="17030700"/>
          <a:ext cx="314325" cy="704850"/>
        </a:xfrm>
        <a:prstGeom prst="rightBrace">
          <a:avLst>
            <a:gd name="adj1" fmla="val 1868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4"/>
  <sheetViews>
    <sheetView tabSelected="1" workbookViewId="0">
      <selection activeCell="G59" sqref="G59"/>
    </sheetView>
  </sheetViews>
  <sheetFormatPr baseColWidth="10" defaultRowHeight="12.75"/>
  <cols>
    <col min="1" max="1" width="38.7109375" customWidth="1"/>
    <col min="2" max="2" width="15.42578125" customWidth="1"/>
    <col min="3" max="3" width="14.140625" customWidth="1"/>
    <col min="4" max="4" width="16.28515625" customWidth="1"/>
    <col min="5" max="5" width="15.85546875" customWidth="1"/>
    <col min="6" max="6" width="15.42578125" customWidth="1"/>
    <col min="7" max="7" width="14.5703125" customWidth="1"/>
    <col min="8" max="8" width="15.28515625" customWidth="1"/>
    <col min="9" max="9" width="15.42578125" hidden="1" customWidth="1"/>
    <col min="10" max="10" width="15.5703125" customWidth="1"/>
    <col min="11" max="11" width="14.5703125" bestFit="1" customWidth="1"/>
    <col min="12" max="12" width="14.42578125" bestFit="1" customWidth="1"/>
    <col min="13" max="13" width="21.5703125" customWidth="1"/>
  </cols>
  <sheetData>
    <row r="1" spans="1:12" ht="18.75" customHeight="1">
      <c r="A1" s="60" t="s">
        <v>1</v>
      </c>
    </row>
    <row r="2" spans="1:12">
      <c r="A2" s="60" t="s">
        <v>2</v>
      </c>
      <c r="B2" s="1"/>
      <c r="C2" s="1"/>
      <c r="D2" s="1"/>
      <c r="E2" s="1"/>
      <c r="F2" s="1"/>
      <c r="G2" s="1"/>
    </row>
    <row r="3" spans="1:12">
      <c r="A3" s="60" t="s">
        <v>27</v>
      </c>
      <c r="B3" s="1"/>
      <c r="C3" s="1"/>
      <c r="D3" s="1"/>
      <c r="E3" s="1"/>
      <c r="F3" s="1"/>
      <c r="G3" s="1"/>
    </row>
    <row r="4" spans="1:12">
      <c r="A4" s="60" t="s">
        <v>110</v>
      </c>
      <c r="B4" s="1"/>
      <c r="C4" s="1"/>
      <c r="D4" s="1"/>
      <c r="E4" s="1"/>
      <c r="F4" s="1"/>
      <c r="G4" s="1"/>
    </row>
    <row r="5" spans="1:12">
      <c r="A5" s="60" t="s">
        <v>28</v>
      </c>
      <c r="B5" s="1"/>
      <c r="C5" s="1"/>
      <c r="D5" s="1"/>
      <c r="E5" s="1"/>
      <c r="F5" s="1"/>
      <c r="G5" s="1"/>
    </row>
    <row r="6" spans="1:12" ht="13.5" customHeight="1">
      <c r="A6" s="13"/>
      <c r="B6" s="97" t="s">
        <v>116</v>
      </c>
      <c r="C6" s="97"/>
      <c r="D6" s="98"/>
      <c r="E6" s="55"/>
      <c r="F6" s="2"/>
      <c r="G6" s="2"/>
    </row>
    <row r="7" spans="1:12" ht="13.5" customHeight="1">
      <c r="A7" s="13"/>
      <c r="B7" s="97" t="s">
        <v>35</v>
      </c>
      <c r="C7" s="97"/>
      <c r="D7" s="98"/>
      <c r="E7" s="55"/>
      <c r="F7" s="2"/>
      <c r="G7" s="2"/>
    </row>
    <row r="8" spans="1:12" ht="13.5" customHeight="1" thickBot="1">
      <c r="A8" s="13"/>
      <c r="B8" s="97" t="s">
        <v>36</v>
      </c>
      <c r="C8" s="97"/>
      <c r="D8" s="98"/>
      <c r="E8" s="55"/>
      <c r="F8" s="2"/>
      <c r="G8" s="2"/>
    </row>
    <row r="9" spans="1:12">
      <c r="A9" s="23" t="s">
        <v>3</v>
      </c>
      <c r="B9" s="21" t="s">
        <v>16</v>
      </c>
      <c r="C9" s="9" t="s">
        <v>16</v>
      </c>
      <c r="D9" s="22" t="s">
        <v>15</v>
      </c>
      <c r="E9" s="9" t="s">
        <v>7</v>
      </c>
      <c r="F9" s="21" t="s">
        <v>5</v>
      </c>
      <c r="G9" s="9" t="s">
        <v>16</v>
      </c>
      <c r="H9" s="23" t="s">
        <v>33</v>
      </c>
      <c r="I9" s="105" t="s">
        <v>106</v>
      </c>
    </row>
    <row r="10" spans="1:12">
      <c r="A10" s="25"/>
      <c r="B10" s="11" t="s">
        <v>6</v>
      </c>
      <c r="C10" s="12" t="s">
        <v>34</v>
      </c>
      <c r="D10" s="10"/>
      <c r="E10" s="10"/>
      <c r="F10" s="11"/>
      <c r="G10" s="12" t="s">
        <v>17</v>
      </c>
      <c r="H10" s="25" t="s">
        <v>32</v>
      </c>
      <c r="I10" s="107" t="s">
        <v>107</v>
      </c>
      <c r="L10" s="160">
        <v>26504.78</v>
      </c>
    </row>
    <row r="11" spans="1:12" ht="13.5" thickBot="1">
      <c r="A11" s="27"/>
      <c r="B11" s="67">
        <v>43101</v>
      </c>
      <c r="C11" s="12" t="s">
        <v>19</v>
      </c>
      <c r="D11" s="31">
        <v>43101</v>
      </c>
      <c r="E11" s="31" t="s">
        <v>117</v>
      </c>
      <c r="F11" s="32">
        <v>43465</v>
      </c>
      <c r="G11" s="8" t="s">
        <v>30</v>
      </c>
      <c r="H11" s="26" t="s">
        <v>31</v>
      </c>
      <c r="I11" s="108" t="s">
        <v>108</v>
      </c>
      <c r="L11" s="160">
        <v>21972.36</v>
      </c>
    </row>
    <row r="12" spans="1:12">
      <c r="A12" s="83" t="s">
        <v>67</v>
      </c>
      <c r="B12" s="71"/>
      <c r="C12" s="9"/>
      <c r="D12" s="68"/>
      <c r="E12" s="68"/>
      <c r="F12" s="65"/>
      <c r="G12" s="12"/>
      <c r="H12" s="25"/>
      <c r="I12" s="90"/>
      <c r="L12" s="160">
        <v>32.880000000000003</v>
      </c>
    </row>
    <row r="13" spans="1:12" ht="15.95" customHeight="1">
      <c r="A13" s="19" t="s">
        <v>40</v>
      </c>
      <c r="B13" s="36">
        <v>1626009.72</v>
      </c>
      <c r="C13" s="104">
        <v>1675000</v>
      </c>
      <c r="D13" s="147">
        <f>B13+C13</f>
        <v>3301009.7199999997</v>
      </c>
      <c r="E13" s="147">
        <f>48510.02+2220276</f>
        <v>2268786.02</v>
      </c>
      <c r="F13" s="37"/>
      <c r="G13" s="35">
        <f>D13-F13</f>
        <v>3301009.7199999997</v>
      </c>
      <c r="H13" s="34"/>
      <c r="I13" s="106" t="s">
        <v>98</v>
      </c>
      <c r="J13" s="6">
        <f>D13-E13</f>
        <v>1032223.6999999997</v>
      </c>
      <c r="K13" s="96"/>
      <c r="L13" s="161">
        <f>SUM(L10:L12)</f>
        <v>48510.02</v>
      </c>
    </row>
    <row r="14" spans="1:12" ht="15.95" customHeight="1">
      <c r="A14" s="19" t="s">
        <v>41</v>
      </c>
      <c r="B14" s="36">
        <v>681477.73</v>
      </c>
      <c r="C14" s="104"/>
      <c r="D14" s="147">
        <f t="shared" ref="D14:D27" si="0">B14+C14</f>
        <v>681477.73</v>
      </c>
      <c r="E14" s="147"/>
      <c r="F14" s="37"/>
      <c r="G14" s="35">
        <f t="shared" ref="G14:G29" si="1">D14-F14</f>
        <v>681477.73</v>
      </c>
      <c r="H14" s="34"/>
      <c r="I14" s="90"/>
      <c r="J14" s="6">
        <f t="shared" ref="J14:J73" si="2">D14-E14</f>
        <v>681477.73</v>
      </c>
      <c r="K14" s="96"/>
    </row>
    <row r="15" spans="1:12" ht="15.95" customHeight="1">
      <c r="A15" s="19" t="s">
        <v>42</v>
      </c>
      <c r="B15" s="36">
        <v>4845643.3</v>
      </c>
      <c r="C15" s="104"/>
      <c r="D15" s="147">
        <f t="shared" si="0"/>
        <v>4845643.3</v>
      </c>
      <c r="E15" s="147">
        <v>13867.03</v>
      </c>
      <c r="F15" s="36"/>
      <c r="G15" s="35">
        <f t="shared" si="1"/>
        <v>4845643.3</v>
      </c>
      <c r="H15" s="34"/>
      <c r="I15" s="90"/>
      <c r="J15" s="6">
        <f t="shared" si="2"/>
        <v>4831776.2699999996</v>
      </c>
      <c r="K15" s="96"/>
      <c r="L15" s="160">
        <v>13867.03</v>
      </c>
    </row>
    <row r="16" spans="1:12" ht="15.95" customHeight="1">
      <c r="A16" s="19" t="s">
        <v>95</v>
      </c>
      <c r="B16" s="36">
        <v>42362.91</v>
      </c>
      <c r="C16" s="104"/>
      <c r="D16" s="147">
        <f t="shared" si="0"/>
        <v>42362.91</v>
      </c>
      <c r="E16" s="147">
        <v>148.31</v>
      </c>
      <c r="F16" s="37"/>
      <c r="G16" s="35">
        <f t="shared" si="1"/>
        <v>42362.91</v>
      </c>
      <c r="H16" s="34"/>
      <c r="I16" s="90"/>
      <c r="J16" s="6">
        <f t="shared" si="2"/>
        <v>42214.600000000006</v>
      </c>
      <c r="K16" s="96"/>
      <c r="L16" s="160">
        <f>E15-L15</f>
        <v>0</v>
      </c>
    </row>
    <row r="17" spans="1:13" ht="15.95" customHeight="1">
      <c r="A17" s="19" t="s">
        <v>59</v>
      </c>
      <c r="B17" s="36">
        <v>70800</v>
      </c>
      <c r="C17" s="104"/>
      <c r="D17" s="147">
        <f t="shared" si="0"/>
        <v>70800</v>
      </c>
      <c r="E17" s="147"/>
      <c r="F17" s="37"/>
      <c r="G17" s="35">
        <f t="shared" si="1"/>
        <v>70800</v>
      </c>
      <c r="H17" s="34"/>
      <c r="I17" s="90"/>
      <c r="J17" s="6">
        <f t="shared" si="2"/>
        <v>70800</v>
      </c>
      <c r="K17" s="96"/>
      <c r="L17" s="161">
        <f>SUM(L15:L16)</f>
        <v>13867.03</v>
      </c>
    </row>
    <row r="18" spans="1:13" ht="15.95" customHeight="1">
      <c r="A18" s="19" t="s">
        <v>90</v>
      </c>
      <c r="B18" s="36">
        <v>78400.070000000007</v>
      </c>
      <c r="C18" s="104"/>
      <c r="D18" s="147">
        <f t="shared" si="0"/>
        <v>78400.070000000007</v>
      </c>
      <c r="E18" s="147"/>
      <c r="F18" s="37"/>
      <c r="G18" s="35">
        <f t="shared" si="1"/>
        <v>78400.070000000007</v>
      </c>
      <c r="H18" s="34"/>
      <c r="I18" s="90"/>
      <c r="J18" s="6">
        <f t="shared" si="2"/>
        <v>78400.070000000007</v>
      </c>
      <c r="K18" s="96"/>
    </row>
    <row r="19" spans="1:13" ht="15.95" customHeight="1">
      <c r="A19" s="19" t="s">
        <v>44</v>
      </c>
      <c r="B19" s="36">
        <v>70120</v>
      </c>
      <c r="C19" s="104"/>
      <c r="D19" s="147">
        <f t="shared" si="0"/>
        <v>70120</v>
      </c>
      <c r="E19" s="147"/>
      <c r="F19" s="37"/>
      <c r="G19" s="35">
        <f t="shared" si="1"/>
        <v>70120</v>
      </c>
      <c r="H19" s="34"/>
      <c r="I19" s="90"/>
      <c r="J19" s="6">
        <f t="shared" si="2"/>
        <v>70120</v>
      </c>
      <c r="K19" s="96"/>
    </row>
    <row r="20" spans="1:13" ht="15.95" customHeight="1">
      <c r="A20" s="19" t="s">
        <v>88</v>
      </c>
      <c r="B20" s="36">
        <v>212952</v>
      </c>
      <c r="C20" s="104"/>
      <c r="D20" s="147">
        <f t="shared" si="0"/>
        <v>212952</v>
      </c>
      <c r="E20" s="147"/>
      <c r="F20" s="37"/>
      <c r="G20" s="35">
        <f t="shared" si="1"/>
        <v>212952</v>
      </c>
      <c r="H20" s="34"/>
      <c r="I20" s="90"/>
      <c r="J20" s="6">
        <f t="shared" si="2"/>
        <v>212952</v>
      </c>
      <c r="K20" s="159">
        <v>20947.509999999998</v>
      </c>
    </row>
    <row r="21" spans="1:13" ht="15.95" customHeight="1">
      <c r="A21" s="19" t="s">
        <v>45</v>
      </c>
      <c r="B21" s="36">
        <v>152322.16</v>
      </c>
      <c r="C21" s="104"/>
      <c r="D21" s="147">
        <f t="shared" si="0"/>
        <v>152322.16</v>
      </c>
      <c r="E21" s="147"/>
      <c r="F21" s="37"/>
      <c r="G21" s="35">
        <f t="shared" si="1"/>
        <v>152322.16</v>
      </c>
      <c r="H21" s="34"/>
      <c r="I21" s="90"/>
      <c r="J21" s="6">
        <f t="shared" si="2"/>
        <v>152322.16</v>
      </c>
      <c r="K21" s="159">
        <v>37833.550000000003</v>
      </c>
    </row>
    <row r="22" spans="1:13" ht="15.95" customHeight="1">
      <c r="A22" s="19" t="s">
        <v>46</v>
      </c>
      <c r="B22" s="36">
        <v>2067029.34</v>
      </c>
      <c r="C22" s="104"/>
      <c r="D22" s="147">
        <f t="shared" si="0"/>
        <v>2067029.34</v>
      </c>
      <c r="E22" s="147"/>
      <c r="F22" s="37"/>
      <c r="G22" s="35">
        <f t="shared" si="1"/>
        <v>2067029.34</v>
      </c>
      <c r="H22" s="34"/>
      <c r="I22" s="90"/>
      <c r="J22" s="6">
        <f t="shared" si="2"/>
        <v>2067029.34</v>
      </c>
      <c r="K22" s="159">
        <v>10.83</v>
      </c>
    </row>
    <row r="23" spans="1:13" ht="15.95" customHeight="1">
      <c r="A23" s="19" t="s">
        <v>91</v>
      </c>
      <c r="B23" s="36">
        <v>50000</v>
      </c>
      <c r="C23" s="104"/>
      <c r="D23" s="147">
        <f t="shared" si="0"/>
        <v>50000</v>
      </c>
      <c r="E23" s="147"/>
      <c r="F23" s="37"/>
      <c r="G23" s="35">
        <f t="shared" si="1"/>
        <v>50000</v>
      </c>
      <c r="H23" s="34"/>
      <c r="I23" s="90"/>
      <c r="J23" s="6">
        <f t="shared" si="2"/>
        <v>50000</v>
      </c>
      <c r="K23" s="159">
        <v>35759</v>
      </c>
    </row>
    <row r="24" spans="1:13" ht="15.95" customHeight="1">
      <c r="A24" s="19" t="s">
        <v>47</v>
      </c>
      <c r="B24" s="36">
        <v>200000</v>
      </c>
      <c r="C24" s="104"/>
      <c r="D24" s="147">
        <f>B24+C24</f>
        <v>200000</v>
      </c>
      <c r="E24" s="147">
        <v>88200</v>
      </c>
      <c r="F24" s="37"/>
      <c r="G24" s="35">
        <f t="shared" si="1"/>
        <v>200000</v>
      </c>
      <c r="H24" s="34"/>
      <c r="I24" s="90"/>
      <c r="J24" s="6">
        <f t="shared" si="2"/>
        <v>111800</v>
      </c>
      <c r="K24" s="159">
        <v>24982.73</v>
      </c>
    </row>
    <row r="25" spans="1:13" ht="15.95" customHeight="1">
      <c r="A25" s="19" t="s">
        <v>93</v>
      </c>
      <c r="B25" s="36">
        <v>868525.15</v>
      </c>
      <c r="C25" s="104">
        <v>500000</v>
      </c>
      <c r="D25" s="147">
        <f t="shared" si="0"/>
        <v>1368525.15</v>
      </c>
      <c r="E25" s="147">
        <v>17483.38</v>
      </c>
      <c r="F25" s="37"/>
      <c r="G25" s="35">
        <f t="shared" si="1"/>
        <v>1368525.15</v>
      </c>
      <c r="H25" s="34"/>
      <c r="I25" s="90"/>
      <c r="J25" s="6">
        <f t="shared" si="2"/>
        <v>1351041.77</v>
      </c>
      <c r="K25" s="159">
        <v>43924.29</v>
      </c>
      <c r="M25" s="176">
        <v>17483.38</v>
      </c>
    </row>
    <row r="26" spans="1:13" ht="15.95" customHeight="1">
      <c r="A26" s="19" t="s">
        <v>48</v>
      </c>
      <c r="B26" s="36">
        <v>500</v>
      </c>
      <c r="C26" s="104"/>
      <c r="D26" s="147">
        <f t="shared" si="0"/>
        <v>500</v>
      </c>
      <c r="E26" s="147"/>
      <c r="F26" s="37"/>
      <c r="G26" s="35">
        <f t="shared" si="1"/>
        <v>500</v>
      </c>
      <c r="H26" s="34"/>
      <c r="I26" s="90"/>
      <c r="J26" s="6">
        <f t="shared" si="2"/>
        <v>500</v>
      </c>
      <c r="K26" s="159"/>
    </row>
    <row r="27" spans="1:13" ht="15.95" customHeight="1">
      <c r="A27" s="19" t="s">
        <v>87</v>
      </c>
      <c r="B27" s="36">
        <v>490640.73</v>
      </c>
      <c r="C27" s="104">
        <v>1011583.48</v>
      </c>
      <c r="D27" s="147">
        <f t="shared" si="0"/>
        <v>1502224.21</v>
      </c>
      <c r="E27" s="147">
        <v>163457.91</v>
      </c>
      <c r="F27" s="36"/>
      <c r="G27" s="35">
        <f t="shared" si="1"/>
        <v>1502224.21</v>
      </c>
      <c r="H27" s="34"/>
      <c r="I27" s="90"/>
      <c r="J27" s="6">
        <f t="shared" si="2"/>
        <v>1338766.3</v>
      </c>
      <c r="K27" s="159">
        <f>E27-K26-K25-K24-K23-K22-K20-K21</f>
        <v>0</v>
      </c>
    </row>
    <row r="28" spans="1:13" ht="15.95" customHeight="1">
      <c r="A28" s="19" t="s">
        <v>85</v>
      </c>
      <c r="B28" s="36"/>
      <c r="C28" s="35"/>
      <c r="D28" s="30"/>
      <c r="E28" s="30"/>
      <c r="F28" s="37"/>
      <c r="G28" s="35">
        <f t="shared" si="1"/>
        <v>0</v>
      </c>
      <c r="H28" s="34"/>
      <c r="I28" s="90"/>
      <c r="J28" s="6">
        <f t="shared" si="2"/>
        <v>0</v>
      </c>
      <c r="K28" s="159"/>
    </row>
    <row r="29" spans="1:13" ht="15.95" customHeight="1">
      <c r="A29" s="19" t="s">
        <v>86</v>
      </c>
      <c r="B29" s="36">
        <v>14186827.77</v>
      </c>
      <c r="C29" s="35"/>
      <c r="D29" s="30">
        <f>B29+C29</f>
        <v>14186827.77</v>
      </c>
      <c r="E29" s="30"/>
      <c r="F29" s="37"/>
      <c r="G29" s="35">
        <f t="shared" si="1"/>
        <v>14186827.77</v>
      </c>
      <c r="H29" s="34"/>
      <c r="I29" s="90"/>
      <c r="J29" s="6">
        <f t="shared" si="2"/>
        <v>14186827.77</v>
      </c>
      <c r="K29" s="159"/>
    </row>
    <row r="30" spans="1:13" ht="15.95" customHeight="1" thickBot="1">
      <c r="A30" s="69" t="s">
        <v>49</v>
      </c>
      <c r="B30" s="72"/>
      <c r="C30" s="70">
        <v>500000</v>
      </c>
      <c r="D30" s="30">
        <f>B30+C30</f>
        <v>500000</v>
      </c>
      <c r="E30" s="30"/>
      <c r="F30" s="37"/>
      <c r="G30" s="35">
        <f>D30-F30-500000</f>
        <v>0</v>
      </c>
      <c r="H30" s="54">
        <v>500000</v>
      </c>
      <c r="I30" s="90"/>
      <c r="J30" s="6">
        <f t="shared" si="2"/>
        <v>500000</v>
      </c>
      <c r="K30" s="159"/>
    </row>
    <row r="31" spans="1:13" ht="13.5" thickBot="1">
      <c r="A31" s="110" t="s">
        <v>8</v>
      </c>
      <c r="B31" s="111">
        <f t="shared" ref="B31:H31" si="3">SUM(B13:B30)</f>
        <v>25643610.880000003</v>
      </c>
      <c r="C31" s="112">
        <f t="shared" si="3"/>
        <v>3686583.48</v>
      </c>
      <c r="D31" s="113">
        <f t="shared" si="3"/>
        <v>29330194.359999999</v>
      </c>
      <c r="E31" s="114">
        <f t="shared" si="3"/>
        <v>2551942.65</v>
      </c>
      <c r="F31" s="114">
        <f t="shared" si="3"/>
        <v>0</v>
      </c>
      <c r="G31" s="113">
        <f t="shared" si="3"/>
        <v>28830194.359999999</v>
      </c>
      <c r="H31" s="115">
        <f t="shared" si="3"/>
        <v>500000</v>
      </c>
      <c r="I31" s="90"/>
      <c r="J31" s="6"/>
      <c r="K31" s="159">
        <f>K20+K21+K23+K24+K25+K22</f>
        <v>163457.90999999997</v>
      </c>
      <c r="L31" s="181">
        <v>318002</v>
      </c>
    </row>
    <row r="32" spans="1:13">
      <c r="A32" s="84" t="s">
        <v>68</v>
      </c>
      <c r="B32" s="78"/>
      <c r="C32" s="77"/>
      <c r="D32" s="73"/>
      <c r="E32" s="77"/>
      <c r="F32" s="75"/>
      <c r="G32" s="74"/>
      <c r="H32" s="109"/>
      <c r="I32" s="90"/>
      <c r="J32" s="6">
        <f t="shared" si="2"/>
        <v>0</v>
      </c>
      <c r="K32" s="96"/>
    </row>
    <row r="33" spans="1:12">
      <c r="A33" s="19" t="s">
        <v>24</v>
      </c>
      <c r="B33" s="36"/>
      <c r="C33" s="35"/>
      <c r="D33" s="37"/>
      <c r="E33" s="35"/>
      <c r="F33" s="30"/>
      <c r="G33" s="30"/>
      <c r="H33" s="34"/>
      <c r="I33" s="90"/>
      <c r="J33" s="6">
        <f t="shared" si="2"/>
        <v>0</v>
      </c>
      <c r="K33" s="96"/>
    </row>
    <row r="34" spans="1:12">
      <c r="A34" s="19" t="s">
        <v>14</v>
      </c>
      <c r="B34" s="36">
        <v>150000</v>
      </c>
      <c r="C34" s="35"/>
      <c r="D34" s="37">
        <f>B34+C34</f>
        <v>150000</v>
      </c>
      <c r="E34" s="35"/>
      <c r="F34" s="30"/>
      <c r="G34" s="30">
        <f>D34-F34</f>
        <v>150000</v>
      </c>
      <c r="H34" s="34"/>
      <c r="I34" s="90"/>
      <c r="J34" s="6">
        <f t="shared" si="2"/>
        <v>150000</v>
      </c>
      <c r="K34" s="96"/>
    </row>
    <row r="35" spans="1:12">
      <c r="A35" s="19" t="s">
        <v>37</v>
      </c>
      <c r="B35" s="36"/>
      <c r="C35" s="35"/>
      <c r="D35" s="37"/>
      <c r="E35" s="35"/>
      <c r="F35" s="30"/>
      <c r="G35" s="30"/>
      <c r="H35" s="34"/>
      <c r="I35" s="90"/>
      <c r="J35" s="6">
        <f t="shared" si="2"/>
        <v>0</v>
      </c>
      <c r="K35" s="96"/>
    </row>
    <row r="36" spans="1:12">
      <c r="A36" s="19" t="s">
        <v>38</v>
      </c>
      <c r="B36" s="36">
        <v>61257.81</v>
      </c>
      <c r="C36" s="35"/>
      <c r="D36" s="37">
        <f>B36+C36</f>
        <v>61257.81</v>
      </c>
      <c r="E36" s="104">
        <v>27.6</v>
      </c>
      <c r="F36" s="30"/>
      <c r="G36" s="30">
        <f>D36-F36</f>
        <v>61257.81</v>
      </c>
      <c r="H36" s="34"/>
      <c r="I36" s="90"/>
      <c r="J36" s="6">
        <f t="shared" si="2"/>
        <v>61230.21</v>
      </c>
      <c r="K36" s="159">
        <v>27.6</v>
      </c>
    </row>
    <row r="37" spans="1:12">
      <c r="A37" s="19" t="s">
        <v>25</v>
      </c>
      <c r="B37" s="36">
        <v>1967040</v>
      </c>
      <c r="C37" s="35"/>
      <c r="D37" s="37">
        <f>B37+C37</f>
        <v>1967040</v>
      </c>
      <c r="E37" s="35"/>
      <c r="F37" s="30"/>
      <c r="G37" s="30">
        <f>D37-F37</f>
        <v>1967040</v>
      </c>
      <c r="H37" s="34"/>
      <c r="I37" s="90"/>
      <c r="J37" s="6">
        <f t="shared" si="2"/>
        <v>1967040</v>
      </c>
      <c r="K37" s="96"/>
    </row>
    <row r="38" spans="1:12">
      <c r="A38" s="19" t="s">
        <v>23</v>
      </c>
      <c r="B38" s="36">
        <v>50000</v>
      </c>
      <c r="C38" s="35"/>
      <c r="D38" s="37">
        <f>B38+C38</f>
        <v>50000</v>
      </c>
      <c r="E38" s="35"/>
      <c r="F38" s="30"/>
      <c r="G38" s="30">
        <f>D38-F38</f>
        <v>50000</v>
      </c>
      <c r="H38" s="34"/>
      <c r="I38" s="90"/>
      <c r="J38" s="6">
        <f t="shared" si="2"/>
        <v>50000</v>
      </c>
      <c r="K38" s="96"/>
    </row>
    <row r="39" spans="1:12" ht="13.5" thickBot="1">
      <c r="A39" s="76" t="s">
        <v>51</v>
      </c>
      <c r="B39" s="72"/>
      <c r="C39" s="70">
        <v>800000</v>
      </c>
      <c r="D39" s="37">
        <f>B39+C39</f>
        <v>800000</v>
      </c>
      <c r="E39" s="70"/>
      <c r="F39" s="79"/>
      <c r="G39" s="30">
        <f>D39-F39-800000</f>
        <v>0</v>
      </c>
      <c r="H39" s="54">
        <v>800000</v>
      </c>
      <c r="I39" s="90"/>
      <c r="J39" s="6">
        <f t="shared" si="2"/>
        <v>800000</v>
      </c>
      <c r="K39" s="96"/>
    </row>
    <row r="40" spans="1:12" ht="13.5" thickBot="1">
      <c r="A40" s="116" t="s">
        <v>69</v>
      </c>
      <c r="B40" s="117">
        <f>SUM(B33:B39)</f>
        <v>2228297.81</v>
      </c>
      <c r="C40" s="118">
        <f t="shared" ref="C40:H40" si="4">SUM(C33:C39)</f>
        <v>800000</v>
      </c>
      <c r="D40" s="113">
        <f t="shared" si="4"/>
        <v>3028297.81</v>
      </c>
      <c r="E40" s="117">
        <f t="shared" si="4"/>
        <v>27.6</v>
      </c>
      <c r="F40" s="118">
        <f t="shared" si="4"/>
        <v>0</v>
      </c>
      <c r="G40" s="113">
        <f>SUM(G33:G39)</f>
        <v>2228297.81</v>
      </c>
      <c r="H40" s="115">
        <f t="shared" si="4"/>
        <v>800000</v>
      </c>
      <c r="I40" s="90"/>
      <c r="J40" s="6"/>
      <c r="K40" s="96"/>
      <c r="L40" s="181">
        <v>318202</v>
      </c>
    </row>
    <row r="41" spans="1:12" ht="13.5" thickBot="1">
      <c r="A41" s="28"/>
      <c r="B41" s="37"/>
      <c r="C41" s="37"/>
      <c r="D41" s="37"/>
      <c r="E41" s="37"/>
      <c r="F41" s="37"/>
      <c r="G41" s="37"/>
      <c r="H41" s="38"/>
      <c r="I41" s="92"/>
      <c r="J41" s="6">
        <f t="shared" si="2"/>
        <v>0</v>
      </c>
      <c r="K41" s="96"/>
      <c r="L41" s="181"/>
    </row>
    <row r="42" spans="1:12" ht="13.5" thickBot="1">
      <c r="A42" s="119" t="s">
        <v>11</v>
      </c>
      <c r="B42" s="120">
        <v>579448.77</v>
      </c>
      <c r="C42" s="113"/>
      <c r="D42" s="120">
        <f>B42+C42</f>
        <v>579448.77</v>
      </c>
      <c r="E42" s="120">
        <v>438511.9</v>
      </c>
      <c r="F42" s="120"/>
      <c r="G42" s="113">
        <v>579448.77</v>
      </c>
      <c r="H42" s="121">
        <f>D42-G42</f>
        <v>0</v>
      </c>
      <c r="I42" s="90"/>
      <c r="J42" s="6">
        <f t="shared" si="2"/>
        <v>140936.87</v>
      </c>
      <c r="K42" s="96"/>
      <c r="L42" s="181">
        <v>413002</v>
      </c>
    </row>
    <row r="43" spans="1:12">
      <c r="A43" s="15" t="s">
        <v>60</v>
      </c>
      <c r="B43" s="39">
        <v>529459.78</v>
      </c>
      <c r="C43" s="35">
        <v>1000000</v>
      </c>
      <c r="D43" s="37">
        <f>B43+C43</f>
        <v>1529459.78</v>
      </c>
      <c r="E43" s="146">
        <v>529459.78</v>
      </c>
      <c r="F43" s="173"/>
      <c r="G43" s="104">
        <f>D43-F43-1000000</f>
        <v>529459.78</v>
      </c>
      <c r="H43" s="174">
        <v>1000000</v>
      </c>
      <c r="I43" s="90"/>
      <c r="J43" s="6">
        <f t="shared" si="2"/>
        <v>1000000</v>
      </c>
      <c r="K43" s="159">
        <v>529459.78</v>
      </c>
      <c r="L43" s="181"/>
    </row>
    <row r="44" spans="1:12">
      <c r="A44" s="20" t="s">
        <v>53</v>
      </c>
      <c r="B44" s="37">
        <v>79651.679999999993</v>
      </c>
      <c r="C44" s="35"/>
      <c r="D44" s="37">
        <f>B44+C44</f>
        <v>79651.679999999993</v>
      </c>
      <c r="E44" s="104">
        <v>21508.42</v>
      </c>
      <c r="F44" s="144"/>
      <c r="G44" s="104">
        <f>D44-F44</f>
        <v>79651.679999999993</v>
      </c>
      <c r="H44" s="175"/>
      <c r="I44" s="90"/>
      <c r="J44" s="6">
        <f t="shared" si="2"/>
        <v>58143.259999999995</v>
      </c>
      <c r="K44" s="159">
        <v>21508.42</v>
      </c>
      <c r="L44" s="181"/>
    </row>
    <row r="45" spans="1:12">
      <c r="A45" s="20" t="s">
        <v>61</v>
      </c>
      <c r="B45" s="37">
        <v>72.28</v>
      </c>
      <c r="C45" s="35"/>
      <c r="D45" s="37">
        <f>B45+C45</f>
        <v>72.28</v>
      </c>
      <c r="E45" s="35"/>
      <c r="F45" s="144"/>
      <c r="G45" s="104">
        <f>D45-F45</f>
        <v>72.28</v>
      </c>
      <c r="H45" s="175"/>
      <c r="I45" s="90"/>
      <c r="J45" s="6">
        <f t="shared" si="2"/>
        <v>72.28</v>
      </c>
      <c r="K45" s="159"/>
      <c r="L45" s="181"/>
    </row>
    <row r="46" spans="1:12" ht="13.5" thickBot="1">
      <c r="A46" s="20" t="s">
        <v>55</v>
      </c>
      <c r="B46" s="37">
        <v>193.5</v>
      </c>
      <c r="C46" s="35"/>
      <c r="D46" s="37">
        <f>B46+C46</f>
        <v>193.5</v>
      </c>
      <c r="E46" s="35"/>
      <c r="F46" s="37"/>
      <c r="G46" s="35">
        <f>D46-F46</f>
        <v>193.5</v>
      </c>
      <c r="H46" s="34"/>
      <c r="I46" s="90"/>
      <c r="J46" s="6">
        <f t="shared" si="2"/>
        <v>193.5</v>
      </c>
      <c r="K46" s="96"/>
      <c r="L46" s="181"/>
    </row>
    <row r="47" spans="1:12" ht="13.5" thickBot="1">
      <c r="A47" s="110" t="s">
        <v>9</v>
      </c>
      <c r="B47" s="120">
        <f t="shared" ref="B47:H47" si="5">SUM(B43:B46)</f>
        <v>609377.24</v>
      </c>
      <c r="C47" s="113">
        <f>SUM(C43:C46)</f>
        <v>1000000</v>
      </c>
      <c r="D47" s="120">
        <f t="shared" si="5"/>
        <v>1609377.24</v>
      </c>
      <c r="E47" s="113">
        <f>SUM(E43:E46)</f>
        <v>550968.20000000007</v>
      </c>
      <c r="F47" s="120">
        <f t="shared" si="5"/>
        <v>0</v>
      </c>
      <c r="G47" s="113">
        <f t="shared" si="5"/>
        <v>609377.24</v>
      </c>
      <c r="H47" s="122">
        <f t="shared" si="5"/>
        <v>1000000</v>
      </c>
      <c r="I47" s="90"/>
      <c r="J47" s="6"/>
      <c r="K47" s="96"/>
      <c r="L47" s="181">
        <v>318102</v>
      </c>
    </row>
    <row r="48" spans="1:12" ht="13.5" thickBot="1">
      <c r="A48" s="20" t="s">
        <v>62</v>
      </c>
      <c r="B48" s="30">
        <v>0</v>
      </c>
      <c r="C48" s="30">
        <v>600000</v>
      </c>
      <c r="D48" s="30">
        <f>B48+C48</f>
        <v>600000</v>
      </c>
      <c r="E48" s="147">
        <v>600000</v>
      </c>
      <c r="F48" s="30">
        <v>600000</v>
      </c>
      <c r="G48" s="30">
        <f>D48-F48</f>
        <v>0</v>
      </c>
      <c r="H48" s="54"/>
      <c r="I48" s="90"/>
      <c r="J48" s="6">
        <f t="shared" si="2"/>
        <v>0</v>
      </c>
      <c r="K48" s="96"/>
      <c r="L48" s="181">
        <v>315502</v>
      </c>
    </row>
    <row r="49" spans="1:13" ht="13.5" thickBot="1">
      <c r="A49" s="110" t="s">
        <v>9</v>
      </c>
      <c r="B49" s="123">
        <f t="shared" ref="B49:G49" si="6">SUM(B48)</f>
        <v>0</v>
      </c>
      <c r="C49" s="123">
        <f t="shared" si="6"/>
        <v>600000</v>
      </c>
      <c r="D49" s="123">
        <f t="shared" si="6"/>
        <v>600000</v>
      </c>
      <c r="E49" s="123">
        <f t="shared" si="6"/>
        <v>600000</v>
      </c>
      <c r="F49" s="123">
        <f t="shared" si="6"/>
        <v>600000</v>
      </c>
      <c r="G49" s="123">
        <f t="shared" si="6"/>
        <v>0</v>
      </c>
      <c r="H49" s="115">
        <f>D49-F49-G49</f>
        <v>0</v>
      </c>
      <c r="I49" s="90"/>
      <c r="J49" s="6"/>
      <c r="K49" s="96"/>
      <c r="L49" s="182"/>
      <c r="M49" s="92"/>
    </row>
    <row r="50" spans="1:13">
      <c r="A50" s="87" t="s">
        <v>71</v>
      </c>
      <c r="B50" s="59"/>
      <c r="C50" s="59"/>
      <c r="D50" s="59"/>
      <c r="E50" s="59"/>
      <c r="F50" s="146"/>
      <c r="G50" s="59"/>
      <c r="H50" s="59"/>
      <c r="I50" s="90"/>
      <c r="J50" s="6">
        <f t="shared" si="2"/>
        <v>0</v>
      </c>
      <c r="K50" s="96"/>
      <c r="L50" s="182"/>
      <c r="M50" s="92"/>
    </row>
    <row r="51" spans="1:13">
      <c r="A51" s="94" t="s">
        <v>73</v>
      </c>
      <c r="B51" s="63"/>
      <c r="C51" s="104">
        <v>1000</v>
      </c>
      <c r="D51" s="102">
        <f>B51+C51</f>
        <v>1000</v>
      </c>
      <c r="E51" s="63"/>
      <c r="F51" s="104"/>
      <c r="G51" s="103">
        <f>D51-F51-1000</f>
        <v>0</v>
      </c>
      <c r="H51" s="63">
        <v>1000</v>
      </c>
      <c r="I51" s="90"/>
      <c r="J51" s="6">
        <f t="shared" si="2"/>
        <v>1000</v>
      </c>
      <c r="K51" s="96"/>
      <c r="L51" s="183"/>
      <c r="M51" s="143"/>
    </row>
    <row r="52" spans="1:13">
      <c r="A52" s="101" t="s">
        <v>74</v>
      </c>
      <c r="B52" s="46">
        <v>317976.34000000003</v>
      </c>
      <c r="C52" s="102"/>
      <c r="D52" s="102">
        <f>B52+C52</f>
        <v>317976.34000000003</v>
      </c>
      <c r="E52" s="102">
        <f>6129.78-6129.78</f>
        <v>0</v>
      </c>
      <c r="F52" s="145"/>
      <c r="G52" s="103">
        <f t="shared" ref="G52:G58" si="7">D52-F52</f>
        <v>317976.34000000003</v>
      </c>
      <c r="H52" s="63"/>
      <c r="I52" s="106" t="s">
        <v>99</v>
      </c>
      <c r="J52" s="6">
        <f t="shared" si="2"/>
        <v>317976.34000000003</v>
      </c>
      <c r="K52" s="96"/>
      <c r="L52" s="183"/>
      <c r="M52" s="143"/>
    </row>
    <row r="53" spans="1:13">
      <c r="A53" s="101" t="s">
        <v>75</v>
      </c>
      <c r="B53" s="46">
        <v>284933.71999999997</v>
      </c>
      <c r="C53" s="102"/>
      <c r="D53" s="102">
        <f t="shared" ref="D53:D68" si="8">B53+C53</f>
        <v>284933.71999999997</v>
      </c>
      <c r="E53" s="102">
        <f>15.72-15.72</f>
        <v>0</v>
      </c>
      <c r="F53" s="145"/>
      <c r="G53" s="103">
        <f t="shared" si="7"/>
        <v>284933.71999999997</v>
      </c>
      <c r="H53" s="63"/>
      <c r="I53" s="106" t="s">
        <v>100</v>
      </c>
      <c r="J53" s="6">
        <f t="shared" si="2"/>
        <v>284933.71999999997</v>
      </c>
      <c r="K53" s="96"/>
      <c r="L53" s="183"/>
      <c r="M53" s="143"/>
    </row>
    <row r="54" spans="1:13">
      <c r="A54" s="101" t="s">
        <v>76</v>
      </c>
      <c r="B54" s="46">
        <v>324586.18</v>
      </c>
      <c r="C54" s="102"/>
      <c r="D54" s="102">
        <f t="shared" si="8"/>
        <v>324586.18</v>
      </c>
      <c r="E54" s="102"/>
      <c r="F54" s="145"/>
      <c r="G54" s="103">
        <f t="shared" si="7"/>
        <v>324586.18</v>
      </c>
      <c r="H54" s="63"/>
      <c r="I54" s="106" t="s">
        <v>101</v>
      </c>
      <c r="J54" s="6">
        <f t="shared" si="2"/>
        <v>324586.18</v>
      </c>
      <c r="K54" s="96"/>
      <c r="L54" s="183"/>
      <c r="M54" s="143"/>
    </row>
    <row r="55" spans="1:13">
      <c r="A55" s="101" t="s">
        <v>77</v>
      </c>
      <c r="B55" s="46">
        <v>29936.3</v>
      </c>
      <c r="C55" s="102"/>
      <c r="D55" s="102">
        <f t="shared" si="8"/>
        <v>29936.3</v>
      </c>
      <c r="E55" s="102">
        <f>6.3-6.3</f>
        <v>0</v>
      </c>
      <c r="F55" s="145"/>
      <c r="G55" s="103">
        <f t="shared" si="7"/>
        <v>29936.3</v>
      </c>
      <c r="H55" s="63"/>
      <c r="I55" s="106" t="s">
        <v>102</v>
      </c>
      <c r="J55" s="6">
        <f t="shared" si="2"/>
        <v>29936.3</v>
      </c>
      <c r="K55" s="96"/>
      <c r="L55" s="183"/>
      <c r="M55" s="143"/>
    </row>
    <row r="56" spans="1:13">
      <c r="A56" s="101" t="s">
        <v>78</v>
      </c>
      <c r="B56" s="46">
        <v>213468.95</v>
      </c>
      <c r="C56" s="102"/>
      <c r="D56" s="102">
        <f>B56+C56</f>
        <v>213468.95</v>
      </c>
      <c r="E56" s="102">
        <f>94925.15-94925.15</f>
        <v>0</v>
      </c>
      <c r="F56" s="145"/>
      <c r="G56" s="103">
        <f>D56-F56</f>
        <v>213468.95</v>
      </c>
      <c r="H56" s="63"/>
      <c r="I56" s="106" t="s">
        <v>103</v>
      </c>
      <c r="J56" s="6">
        <f t="shared" si="2"/>
        <v>213468.95</v>
      </c>
      <c r="K56" s="96"/>
      <c r="L56" s="183"/>
      <c r="M56" s="143"/>
    </row>
    <row r="57" spans="1:13">
      <c r="A57" s="101" t="s">
        <v>79</v>
      </c>
      <c r="B57" s="46">
        <v>510000</v>
      </c>
      <c r="C57" s="104"/>
      <c r="D57" s="102">
        <f t="shared" si="8"/>
        <v>510000</v>
      </c>
      <c r="E57" s="102"/>
      <c r="F57" s="145"/>
      <c r="G57" s="103">
        <f t="shared" si="7"/>
        <v>510000</v>
      </c>
      <c r="H57" s="63"/>
      <c r="I57" s="90"/>
      <c r="J57" s="6">
        <f t="shared" si="2"/>
        <v>510000</v>
      </c>
      <c r="K57" s="96"/>
      <c r="L57" s="183"/>
      <c r="M57" s="143"/>
    </row>
    <row r="58" spans="1:13">
      <c r="A58" s="101" t="s">
        <v>80</v>
      </c>
      <c r="B58" s="46">
        <v>12782</v>
      </c>
      <c r="C58" s="104"/>
      <c r="D58" s="102">
        <f t="shared" si="8"/>
        <v>12782</v>
      </c>
      <c r="E58" s="102">
        <f>6360.9-6360.9</f>
        <v>0</v>
      </c>
      <c r="F58" s="145"/>
      <c r="G58" s="103">
        <f t="shared" si="7"/>
        <v>12782</v>
      </c>
      <c r="H58" s="63"/>
      <c r="I58" s="106" t="s">
        <v>104</v>
      </c>
      <c r="J58" s="6">
        <f t="shared" si="2"/>
        <v>12782</v>
      </c>
      <c r="K58" s="96"/>
      <c r="L58" s="183"/>
      <c r="M58" s="143">
        <f>E58-F58</f>
        <v>0</v>
      </c>
    </row>
    <row r="59" spans="1:13">
      <c r="A59" s="101"/>
      <c r="B59" s="46"/>
      <c r="C59" s="102"/>
      <c r="D59" s="102"/>
      <c r="E59" s="102"/>
      <c r="F59" s="145"/>
      <c r="G59" s="103"/>
      <c r="H59" s="63"/>
      <c r="I59" s="90"/>
      <c r="J59" s="6">
        <f t="shared" si="2"/>
        <v>0</v>
      </c>
      <c r="K59" s="96"/>
      <c r="L59" s="183"/>
      <c r="M59" s="143">
        <f t="shared" ref="M59:M70" si="9">E59-F59</f>
        <v>0</v>
      </c>
    </row>
    <row r="60" spans="1:13">
      <c r="A60" s="101"/>
      <c r="B60" s="46"/>
      <c r="C60" s="102"/>
      <c r="D60" s="102"/>
      <c r="E60" s="102"/>
      <c r="F60" s="145"/>
      <c r="G60" s="103"/>
      <c r="H60" s="63"/>
      <c r="I60" s="90"/>
      <c r="J60" s="6">
        <f t="shared" si="2"/>
        <v>0</v>
      </c>
      <c r="K60" s="96"/>
      <c r="L60" s="183"/>
      <c r="M60" s="143">
        <f t="shared" si="9"/>
        <v>0</v>
      </c>
    </row>
    <row r="61" spans="1:13">
      <c r="A61" s="101" t="s">
        <v>81</v>
      </c>
      <c r="B61" s="46"/>
      <c r="C61" s="102"/>
      <c r="D61" s="102"/>
      <c r="E61" s="102"/>
      <c r="F61" s="145"/>
      <c r="G61" s="103"/>
      <c r="H61" s="63"/>
      <c r="I61" s="90"/>
      <c r="J61" s="6">
        <f t="shared" si="2"/>
        <v>0</v>
      </c>
      <c r="K61" s="96"/>
      <c r="L61" s="183"/>
      <c r="M61" s="143">
        <f t="shared" si="9"/>
        <v>0</v>
      </c>
    </row>
    <row r="62" spans="1:13">
      <c r="A62" s="101" t="s">
        <v>82</v>
      </c>
      <c r="B62" s="46"/>
      <c r="C62" s="102"/>
      <c r="D62" s="102"/>
      <c r="E62" s="104"/>
      <c r="F62" s="145"/>
      <c r="G62" s="103"/>
      <c r="H62" s="63"/>
      <c r="I62" s="90"/>
      <c r="J62" s="6">
        <f t="shared" si="2"/>
        <v>0</v>
      </c>
      <c r="K62" s="159">
        <v>405946.91</v>
      </c>
      <c r="L62" s="183"/>
      <c r="M62" s="143">
        <f t="shared" si="9"/>
        <v>0</v>
      </c>
    </row>
    <row r="63" spans="1:13">
      <c r="A63" s="101" t="s">
        <v>83</v>
      </c>
      <c r="B63" s="46">
        <f>1782903.36-1269097.52</f>
        <v>513805.84000000008</v>
      </c>
      <c r="C63" s="102"/>
      <c r="D63" s="102">
        <f t="shared" si="8"/>
        <v>513805.84000000008</v>
      </c>
      <c r="E63" s="104">
        <v>484170.23999999999</v>
      </c>
      <c r="F63" s="145"/>
      <c r="G63" s="103">
        <f t="shared" ref="G63:G68" si="10">D63-F63</f>
        <v>513805.84000000008</v>
      </c>
      <c r="H63" s="63"/>
      <c r="I63" s="106" t="s">
        <v>105</v>
      </c>
      <c r="J63" s="6">
        <f t="shared" si="2"/>
        <v>29635.600000000093</v>
      </c>
      <c r="K63" s="159">
        <v>14400</v>
      </c>
      <c r="L63" s="184">
        <v>316002</v>
      </c>
      <c r="M63" s="143">
        <f t="shared" si="9"/>
        <v>484170.23999999999</v>
      </c>
    </row>
    <row r="64" spans="1:13">
      <c r="A64" s="101"/>
      <c r="B64" s="46"/>
      <c r="C64" s="102"/>
      <c r="D64" s="102">
        <f t="shared" si="8"/>
        <v>0</v>
      </c>
      <c r="E64" s="104"/>
      <c r="F64" s="145"/>
      <c r="G64" s="103">
        <f t="shared" si="10"/>
        <v>0</v>
      </c>
      <c r="H64" s="63"/>
      <c r="I64" s="106"/>
      <c r="J64" s="6"/>
      <c r="K64" s="159"/>
      <c r="L64" s="184"/>
      <c r="M64" s="143"/>
    </row>
    <row r="65" spans="1:13">
      <c r="A65" s="94" t="s">
        <v>121</v>
      </c>
      <c r="B65" s="102"/>
      <c r="C65" s="104"/>
      <c r="D65" s="102">
        <f t="shared" si="8"/>
        <v>0</v>
      </c>
      <c r="E65" s="104"/>
      <c r="F65" s="104"/>
      <c r="G65" s="103">
        <f t="shared" si="10"/>
        <v>0</v>
      </c>
      <c r="H65" s="63"/>
      <c r="I65" s="90"/>
      <c r="J65" s="6">
        <f t="shared" si="2"/>
        <v>0</v>
      </c>
      <c r="K65" s="159">
        <v>63823.33</v>
      </c>
      <c r="L65" s="184"/>
      <c r="M65" s="143">
        <f t="shared" si="9"/>
        <v>0</v>
      </c>
    </row>
    <row r="66" spans="1:13">
      <c r="A66" s="94" t="s">
        <v>118</v>
      </c>
      <c r="C66" s="63">
        <v>600000</v>
      </c>
      <c r="D66" s="102">
        <f t="shared" si="8"/>
        <v>600000</v>
      </c>
      <c r="E66" s="63"/>
      <c r="F66" s="104"/>
      <c r="G66" s="103">
        <f t="shared" si="10"/>
        <v>600000</v>
      </c>
      <c r="H66" s="63"/>
      <c r="I66" s="90"/>
      <c r="J66" s="6">
        <f t="shared" si="2"/>
        <v>600000</v>
      </c>
      <c r="K66" s="159">
        <f>SUM(K62:K65)</f>
        <v>484170.23999999999</v>
      </c>
      <c r="L66" s="92"/>
      <c r="M66" s="143">
        <f t="shared" si="9"/>
        <v>0</v>
      </c>
    </row>
    <row r="67" spans="1:13">
      <c r="A67" s="94" t="s">
        <v>120</v>
      </c>
      <c r="B67" s="46"/>
      <c r="C67" s="63"/>
      <c r="D67" s="102">
        <f t="shared" si="8"/>
        <v>0</v>
      </c>
      <c r="E67" s="63"/>
      <c r="F67" s="104"/>
      <c r="G67" s="103">
        <f t="shared" si="10"/>
        <v>0</v>
      </c>
      <c r="H67" s="63"/>
      <c r="I67" s="90"/>
      <c r="J67" s="6">
        <f t="shared" si="2"/>
        <v>0</v>
      </c>
      <c r="K67" s="96"/>
      <c r="L67" s="92"/>
      <c r="M67" s="143">
        <f t="shared" si="9"/>
        <v>0</v>
      </c>
    </row>
    <row r="68" spans="1:13" ht="13.5" thickBot="1">
      <c r="A68" s="94" t="s">
        <v>119</v>
      </c>
      <c r="B68" s="63"/>
      <c r="C68" s="82">
        <v>700000</v>
      </c>
      <c r="D68" s="102">
        <f t="shared" si="8"/>
        <v>700000</v>
      </c>
      <c r="E68" s="82"/>
      <c r="F68" s="104"/>
      <c r="G68" s="103">
        <f t="shared" si="10"/>
        <v>700000</v>
      </c>
      <c r="H68" s="63"/>
      <c r="I68" s="90"/>
      <c r="J68" s="6">
        <f t="shared" si="2"/>
        <v>700000</v>
      </c>
      <c r="K68" s="96"/>
      <c r="L68" s="92"/>
      <c r="M68" s="143">
        <f t="shared" si="9"/>
        <v>0</v>
      </c>
    </row>
    <row r="69" spans="1:13" ht="13.5" thickBot="1">
      <c r="A69" s="124" t="s">
        <v>109</v>
      </c>
      <c r="B69" s="113">
        <f t="shared" ref="B69:H69" si="11">SUM(B50:B68)</f>
        <v>2207489.33</v>
      </c>
      <c r="C69" s="113">
        <f t="shared" si="11"/>
        <v>1301000</v>
      </c>
      <c r="D69" s="120">
        <f t="shared" si="11"/>
        <v>3508489.33</v>
      </c>
      <c r="E69" s="113">
        <f t="shared" si="11"/>
        <v>484170.23999999999</v>
      </c>
      <c r="F69" s="120">
        <f t="shared" si="11"/>
        <v>0</v>
      </c>
      <c r="G69" s="113">
        <f t="shared" si="11"/>
        <v>3507489.33</v>
      </c>
      <c r="H69" s="113">
        <f t="shared" si="11"/>
        <v>1000</v>
      </c>
      <c r="I69" s="90"/>
      <c r="J69" s="6"/>
      <c r="K69" s="96"/>
      <c r="L69" s="92"/>
      <c r="M69" s="143">
        <f t="shared" si="9"/>
        <v>484170.23999999999</v>
      </c>
    </row>
    <row r="70" spans="1:13">
      <c r="A70" s="86" t="s">
        <v>12</v>
      </c>
      <c r="B70" s="40"/>
      <c r="C70" s="40"/>
      <c r="D70" s="81"/>
      <c r="E70" s="41"/>
      <c r="F70" s="40"/>
      <c r="G70" s="81"/>
      <c r="H70" s="41"/>
      <c r="I70" s="90"/>
      <c r="J70" s="6">
        <f t="shared" si="2"/>
        <v>0</v>
      </c>
      <c r="K70" s="96"/>
      <c r="M70" s="143">
        <f t="shared" si="9"/>
        <v>0</v>
      </c>
    </row>
    <row r="71" spans="1:13">
      <c r="A71" s="94" t="s">
        <v>63</v>
      </c>
      <c r="B71" s="30"/>
      <c r="C71" s="30">
        <v>31400000</v>
      </c>
      <c r="D71" s="30">
        <f>B71+C71</f>
        <v>31400000</v>
      </c>
      <c r="E71" s="30">
        <v>31400000</v>
      </c>
      <c r="F71" s="30">
        <v>31400000</v>
      </c>
      <c r="G71" s="30"/>
      <c r="H71" s="34"/>
      <c r="I71" s="90"/>
      <c r="J71" s="6">
        <f t="shared" si="2"/>
        <v>0</v>
      </c>
      <c r="K71" s="96"/>
    </row>
    <row r="72" spans="1:13" ht="13.5" thickBot="1">
      <c r="A72" s="95" t="s">
        <v>64</v>
      </c>
      <c r="B72" s="79"/>
      <c r="C72" s="79">
        <v>10000000</v>
      </c>
      <c r="D72" s="79">
        <f>B72+C72</f>
        <v>10000000</v>
      </c>
      <c r="E72" s="79">
        <v>10000000</v>
      </c>
      <c r="F72" s="79">
        <v>10000000</v>
      </c>
      <c r="G72" s="79"/>
      <c r="H72" s="70"/>
      <c r="I72" s="90"/>
      <c r="J72" s="6">
        <f t="shared" si="2"/>
        <v>0</v>
      </c>
      <c r="K72" s="96"/>
    </row>
    <row r="73" spans="1:13" ht="13.5" thickBot="1">
      <c r="A73" s="125" t="s">
        <v>26</v>
      </c>
      <c r="B73" s="114"/>
      <c r="C73" s="114">
        <f>SUM(C70:C72)</f>
        <v>41400000</v>
      </c>
      <c r="D73" s="114">
        <f>SUM(D70:D72)</f>
        <v>41400000</v>
      </c>
      <c r="E73" s="114">
        <f>SUM(E70:E72)</f>
        <v>41400000</v>
      </c>
      <c r="F73" s="114">
        <f>SUM(F70:F72)</f>
        <v>41400000</v>
      </c>
      <c r="G73" s="114">
        <f>SUM(G70:G72)</f>
        <v>0</v>
      </c>
      <c r="H73" s="114"/>
      <c r="I73" s="90"/>
      <c r="J73" s="6">
        <f t="shared" si="2"/>
        <v>0</v>
      </c>
      <c r="K73" s="96"/>
    </row>
    <row r="74" spans="1:13" ht="13.5" thickBot="1">
      <c r="A74" s="29" t="s">
        <v>13</v>
      </c>
      <c r="B74" s="53">
        <f>B73+B69+B49+B47+B42+B40+B31</f>
        <v>31268224.030000001</v>
      </c>
      <c r="C74" s="53">
        <f t="shared" ref="C74:H74" si="12">C73+C69+C49+C47+C42+C40+C31</f>
        <v>48787583.479999997</v>
      </c>
      <c r="D74" s="53">
        <f t="shared" si="12"/>
        <v>80055807.510000005</v>
      </c>
      <c r="E74" s="53">
        <f t="shared" si="12"/>
        <v>46025620.590000004</v>
      </c>
      <c r="F74" s="53">
        <f t="shared" si="12"/>
        <v>42000000</v>
      </c>
      <c r="G74" s="53">
        <f>G73+G69+G49+G47+G42+G40+G31</f>
        <v>35754807.509999998</v>
      </c>
      <c r="H74" s="53">
        <f t="shared" si="12"/>
        <v>2301000</v>
      </c>
      <c r="I74" s="91"/>
      <c r="J74" s="6">
        <f>SUM(J12:J73)</f>
        <v>34030186.920000002</v>
      </c>
      <c r="K74" s="96"/>
    </row>
    <row r="75" spans="1:13">
      <c r="D75" s="6"/>
      <c r="H75" s="33"/>
    </row>
    <row r="76" spans="1:13">
      <c r="A76" s="139"/>
      <c r="B76" s="139"/>
      <c r="C76" s="139"/>
      <c r="D76" s="139"/>
      <c r="E76" s="139"/>
      <c r="F76" s="139"/>
      <c r="G76" s="139"/>
      <c r="H76" s="139"/>
    </row>
    <row r="77" spans="1:13">
      <c r="A77" s="163" t="s">
        <v>123</v>
      </c>
      <c r="B77" s="139"/>
      <c r="C77" s="139"/>
      <c r="D77" s="139"/>
      <c r="E77" s="139"/>
      <c r="F77" s="139"/>
      <c r="G77" s="139"/>
      <c r="H77" s="139"/>
    </row>
    <row r="78" spans="1:13">
      <c r="A78" s="139"/>
      <c r="B78" s="139"/>
      <c r="C78" s="139"/>
      <c r="D78" s="139"/>
      <c r="E78" s="139"/>
      <c r="F78" s="139"/>
      <c r="G78" s="139"/>
      <c r="H78" s="139"/>
    </row>
    <row r="80" spans="1:13">
      <c r="F80" s="96"/>
    </row>
    <row r="81" spans="2:8" s="17" customFormat="1">
      <c r="D81" s="172"/>
    </row>
    <row r="82" spans="2:8">
      <c r="D82" s="96"/>
      <c r="H82" s="1"/>
    </row>
    <row r="83" spans="2:8">
      <c r="C83" s="96"/>
      <c r="D83" s="96"/>
    </row>
    <row r="84" spans="2:8">
      <c r="D84" s="96"/>
      <c r="E84" s="96"/>
      <c r="F84" s="96"/>
      <c r="G84" s="96"/>
    </row>
    <row r="85" spans="2:8">
      <c r="H85" s="96"/>
    </row>
    <row r="96" spans="2:8">
      <c r="B96" s="96">
        <f>D48-F48-604579.58</f>
        <v>-604579.57999999996</v>
      </c>
    </row>
    <row r="98" spans="1:4">
      <c r="A98" s="96">
        <f>G48+H48</f>
        <v>0</v>
      </c>
    </row>
    <row r="100" spans="1:4">
      <c r="A100" t="s">
        <v>96</v>
      </c>
      <c r="B100" t="s">
        <v>97</v>
      </c>
    </row>
    <row r="101" spans="1:4">
      <c r="B101" s="1"/>
      <c r="C101" s="1"/>
    </row>
    <row r="102" spans="1:4">
      <c r="A102" s="96">
        <f t="shared" ref="A102:A113" si="13">D52-F52</f>
        <v>317976.34000000003</v>
      </c>
      <c r="B102" s="1">
        <f t="shared" ref="B102:B113" si="14">E52-F52</f>
        <v>0</v>
      </c>
      <c r="C102" s="1"/>
      <c r="D102" s="96"/>
    </row>
    <row r="103" spans="1:4">
      <c r="A103" s="96">
        <f t="shared" si="13"/>
        <v>284933.71999999997</v>
      </c>
      <c r="B103" s="1">
        <f t="shared" si="14"/>
        <v>0</v>
      </c>
      <c r="C103" s="1"/>
      <c r="D103" s="96">
        <f>E53-F53</f>
        <v>0</v>
      </c>
    </row>
    <row r="104" spans="1:4">
      <c r="A104" s="96">
        <f t="shared" si="13"/>
        <v>324586.18</v>
      </c>
      <c r="B104" s="1">
        <f t="shared" si="14"/>
        <v>0</v>
      </c>
      <c r="C104" s="1"/>
      <c r="D104" s="96"/>
    </row>
    <row r="105" spans="1:4">
      <c r="A105" s="96">
        <f t="shared" si="13"/>
        <v>29936.3</v>
      </c>
      <c r="B105" s="1">
        <f t="shared" si="14"/>
        <v>0</v>
      </c>
      <c r="C105" s="1"/>
      <c r="D105" s="96"/>
    </row>
    <row r="106" spans="1:4">
      <c r="A106" s="96">
        <f t="shared" si="13"/>
        <v>213468.95</v>
      </c>
      <c r="B106" s="1">
        <f t="shared" si="14"/>
        <v>0</v>
      </c>
      <c r="C106" s="1"/>
      <c r="D106" s="96"/>
    </row>
    <row r="107" spans="1:4">
      <c r="A107" s="96">
        <f t="shared" si="13"/>
        <v>510000</v>
      </c>
      <c r="B107" s="1">
        <f t="shared" si="14"/>
        <v>0</v>
      </c>
      <c r="C107" s="1"/>
      <c r="D107" s="96">
        <f>B107-C107</f>
        <v>0</v>
      </c>
    </row>
    <row r="108" spans="1:4">
      <c r="A108" s="96">
        <f t="shared" si="13"/>
        <v>12782</v>
      </c>
      <c r="B108" s="1">
        <f t="shared" si="14"/>
        <v>0</v>
      </c>
      <c r="C108" s="1"/>
      <c r="D108" s="96">
        <f>B108-C108</f>
        <v>0</v>
      </c>
    </row>
    <row r="109" spans="1:4">
      <c r="A109" s="96">
        <f t="shared" si="13"/>
        <v>0</v>
      </c>
      <c r="B109" s="1">
        <f t="shared" si="14"/>
        <v>0</v>
      </c>
    </row>
    <row r="110" spans="1:4">
      <c r="A110" s="96">
        <f t="shared" si="13"/>
        <v>0</v>
      </c>
      <c r="B110" s="1">
        <f t="shared" si="14"/>
        <v>0</v>
      </c>
    </row>
    <row r="111" spans="1:4">
      <c r="A111" s="96">
        <f t="shared" si="13"/>
        <v>0</v>
      </c>
      <c r="B111" s="1">
        <f t="shared" si="14"/>
        <v>0</v>
      </c>
    </row>
    <row r="112" spans="1:4">
      <c r="A112" s="96">
        <f t="shared" si="13"/>
        <v>0</v>
      </c>
      <c r="B112" s="1">
        <f t="shared" si="14"/>
        <v>0</v>
      </c>
    </row>
    <row r="113" spans="1:2">
      <c r="A113" s="96">
        <f t="shared" si="13"/>
        <v>513805.84000000008</v>
      </c>
      <c r="B113" s="1">
        <f t="shared" si="14"/>
        <v>484170.23999999999</v>
      </c>
    </row>
    <row r="114" spans="1:2">
      <c r="B114" s="1">
        <f>E65-F65</f>
        <v>0</v>
      </c>
    </row>
  </sheetData>
  <phoneticPr fontId="4" type="noConversion"/>
  <pageMargins left="0.15748031496062992" right="0.27559055118110237" top="0.15748031496062992" bottom="0.23622047244094491" header="0.19685039370078741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2"/>
  <sheetViews>
    <sheetView topLeftCell="A19" workbookViewId="0">
      <selection activeCell="I76" sqref="A1:I76"/>
    </sheetView>
  </sheetViews>
  <sheetFormatPr baseColWidth="10" defaultRowHeight="12.75"/>
  <cols>
    <col min="1" max="1" width="44.42578125" customWidth="1"/>
    <col min="2" max="2" width="16.140625" customWidth="1"/>
    <col min="3" max="3" width="14" customWidth="1"/>
    <col min="4" max="4" width="16" customWidth="1"/>
    <col min="5" max="5" width="15.140625" hidden="1" customWidth="1"/>
    <col min="6" max="6" width="16.7109375" hidden="1" customWidth="1"/>
    <col min="7" max="7" width="17.140625" customWidth="1"/>
    <col min="8" max="8" width="15.7109375" customWidth="1"/>
    <col min="9" max="9" width="15.28515625" customWidth="1"/>
    <col min="12" max="12" width="14.42578125" bestFit="1" customWidth="1"/>
  </cols>
  <sheetData>
    <row r="1" spans="1:13">
      <c r="A1" s="60" t="s">
        <v>1</v>
      </c>
      <c r="B1" s="1"/>
      <c r="C1" s="1"/>
      <c r="D1" s="1"/>
      <c r="E1" s="1"/>
      <c r="F1" s="1"/>
      <c r="G1" s="1"/>
      <c r="H1" s="1"/>
    </row>
    <row r="2" spans="1:13">
      <c r="A2" s="60" t="s">
        <v>2</v>
      </c>
      <c r="B2" s="1"/>
      <c r="C2" s="1"/>
      <c r="D2" s="1"/>
      <c r="E2" s="1"/>
      <c r="F2" s="1"/>
      <c r="G2" s="1"/>
      <c r="H2" s="1"/>
    </row>
    <row r="3" spans="1:13">
      <c r="A3" s="60" t="s">
        <v>27</v>
      </c>
      <c r="B3" s="1"/>
      <c r="C3" s="1"/>
      <c r="D3" s="1"/>
      <c r="E3" s="1"/>
      <c r="F3" s="1"/>
      <c r="G3" s="1"/>
      <c r="H3" s="1"/>
    </row>
    <row r="4" spans="1:13">
      <c r="A4" s="60" t="s">
        <v>111</v>
      </c>
      <c r="B4" s="1"/>
      <c r="C4" s="1"/>
      <c r="D4" s="1"/>
      <c r="E4" s="1"/>
      <c r="F4" s="1"/>
      <c r="G4" s="1"/>
      <c r="H4" s="1"/>
    </row>
    <row r="5" spans="1:13">
      <c r="A5" s="60" t="s">
        <v>28</v>
      </c>
      <c r="B5" s="1"/>
      <c r="C5" s="1"/>
      <c r="D5" s="1"/>
      <c r="E5" s="1"/>
      <c r="F5" s="1"/>
      <c r="G5" s="1"/>
      <c r="H5" s="1"/>
    </row>
    <row r="6" spans="1:13" ht="16.5">
      <c r="A6" s="61"/>
      <c r="B6" s="167" t="s">
        <v>115</v>
      </c>
      <c r="C6" s="167"/>
      <c r="D6" s="168"/>
      <c r="E6" s="99"/>
      <c r="F6" s="99"/>
      <c r="G6" s="2"/>
      <c r="H6" s="2"/>
    </row>
    <row r="7" spans="1:13">
      <c r="A7" s="62"/>
      <c r="B7" s="168" t="s">
        <v>65</v>
      </c>
      <c r="C7" s="168"/>
      <c r="D7" s="168"/>
      <c r="E7" s="99"/>
      <c r="F7" s="99"/>
      <c r="G7" s="2"/>
      <c r="H7" s="2"/>
    </row>
    <row r="8" spans="1:13" ht="13.5" thickBot="1">
      <c r="A8" s="62"/>
      <c r="B8" s="168" t="s">
        <v>66</v>
      </c>
      <c r="C8" s="168"/>
      <c r="D8" s="168"/>
      <c r="E8" s="99"/>
      <c r="F8" s="99"/>
      <c r="G8" s="2"/>
      <c r="H8" s="2"/>
    </row>
    <row r="9" spans="1:13">
      <c r="A9" s="3" t="s">
        <v>3</v>
      </c>
      <c r="B9" s="21" t="s">
        <v>16</v>
      </c>
      <c r="C9" s="21" t="s">
        <v>4</v>
      </c>
      <c r="D9" s="9" t="s">
        <v>15</v>
      </c>
      <c r="E9" s="21"/>
      <c r="F9" s="21"/>
      <c r="G9" s="21" t="s">
        <v>21</v>
      </c>
      <c r="H9" s="9" t="s">
        <v>16</v>
      </c>
      <c r="I9" s="42" t="s">
        <v>33</v>
      </c>
    </row>
    <row r="10" spans="1:13">
      <c r="A10" s="7"/>
      <c r="B10" s="24" t="s">
        <v>20</v>
      </c>
      <c r="C10" s="24"/>
      <c r="D10" s="12"/>
      <c r="E10" s="24" t="s">
        <v>112</v>
      </c>
      <c r="F10" s="24" t="s">
        <v>113</v>
      </c>
      <c r="G10" s="24" t="s">
        <v>22</v>
      </c>
      <c r="H10" s="12" t="s">
        <v>18</v>
      </c>
      <c r="I10" s="43" t="s">
        <v>32</v>
      </c>
    </row>
    <row r="11" spans="1:13" ht="13.5" thickBot="1">
      <c r="A11" s="4"/>
      <c r="B11" s="64">
        <v>43101</v>
      </c>
      <c r="C11" s="149" t="s">
        <v>19</v>
      </c>
      <c r="D11" s="156"/>
      <c r="E11" s="162"/>
      <c r="F11" s="162"/>
      <c r="G11" s="64">
        <v>43465</v>
      </c>
      <c r="H11" s="8" t="s">
        <v>29</v>
      </c>
      <c r="I11" s="44" t="s">
        <v>31</v>
      </c>
    </row>
    <row r="12" spans="1:13">
      <c r="A12" s="89" t="s">
        <v>67</v>
      </c>
      <c r="B12" s="66"/>
      <c r="C12" s="9"/>
      <c r="D12" s="155"/>
      <c r="E12" s="155"/>
      <c r="F12" s="155"/>
      <c r="G12" s="66"/>
      <c r="H12" s="10"/>
      <c r="I12" s="43"/>
    </row>
    <row r="13" spans="1:13">
      <c r="A13" s="57" t="s">
        <v>40</v>
      </c>
      <c r="B13" s="47">
        <v>825324.19</v>
      </c>
      <c r="C13" s="104">
        <v>1675000</v>
      </c>
      <c r="D13" s="47">
        <f>B13+C13</f>
        <v>2500324.19</v>
      </c>
      <c r="E13" s="47">
        <v>48510.02</v>
      </c>
      <c r="F13" s="166">
        <f>D13-E13</f>
        <v>2451814.17</v>
      </c>
      <c r="G13" s="47"/>
      <c r="H13" s="46">
        <f>D13-G13</f>
        <v>2500324.19</v>
      </c>
      <c r="I13" s="48"/>
      <c r="L13" s="148"/>
      <c r="M13" s="148"/>
    </row>
    <row r="14" spans="1:13">
      <c r="A14" s="57" t="s">
        <v>41</v>
      </c>
      <c r="B14" s="47">
        <v>76169.73</v>
      </c>
      <c r="C14" s="185"/>
      <c r="D14" s="47">
        <f t="shared" ref="D14:D70" si="0">B14+C14</f>
        <v>76169.73</v>
      </c>
      <c r="E14" s="47"/>
      <c r="F14" s="166">
        <f t="shared" ref="F14:F27" si="1">D14-E14</f>
        <v>76169.73</v>
      </c>
      <c r="G14" s="47"/>
      <c r="H14" s="46">
        <f t="shared" ref="H14:H27" si="2">D14-G14</f>
        <v>76169.73</v>
      </c>
      <c r="I14" s="48"/>
      <c r="L14" s="148"/>
      <c r="M14" s="177"/>
    </row>
    <row r="15" spans="1:13">
      <c r="A15" s="57" t="s">
        <v>42</v>
      </c>
      <c r="B15" s="47">
        <v>13867.03</v>
      </c>
      <c r="C15" s="185"/>
      <c r="D15" s="47">
        <f t="shared" si="0"/>
        <v>13867.03</v>
      </c>
      <c r="E15" s="47">
        <v>13867.03</v>
      </c>
      <c r="F15" s="47">
        <f>D15-E15</f>
        <v>0</v>
      </c>
      <c r="G15" s="47"/>
      <c r="H15" s="46">
        <f t="shared" si="2"/>
        <v>13867.03</v>
      </c>
      <c r="I15" s="48"/>
      <c r="L15" s="177"/>
      <c r="M15" s="177"/>
    </row>
    <row r="16" spans="1:13">
      <c r="A16" s="57" t="s">
        <v>89</v>
      </c>
      <c r="B16" s="47">
        <v>337.16</v>
      </c>
      <c r="C16" s="185"/>
      <c r="D16" s="47">
        <f t="shared" si="0"/>
        <v>337.16</v>
      </c>
      <c r="E16" s="47">
        <v>148.31</v>
      </c>
      <c r="F16" s="166">
        <f t="shared" si="1"/>
        <v>188.85000000000002</v>
      </c>
      <c r="G16" s="47"/>
      <c r="H16" s="46">
        <f t="shared" si="2"/>
        <v>337.16</v>
      </c>
      <c r="I16" s="48"/>
      <c r="L16" s="177"/>
      <c r="M16" s="177"/>
    </row>
    <row r="17" spans="1:13">
      <c r="A17" s="57" t="s">
        <v>43</v>
      </c>
      <c r="B17" s="47">
        <v>50800</v>
      </c>
      <c r="C17" s="185"/>
      <c r="D17" s="47">
        <f t="shared" si="0"/>
        <v>50800</v>
      </c>
      <c r="E17" s="47"/>
      <c r="F17" s="166">
        <f t="shared" si="1"/>
        <v>50800</v>
      </c>
      <c r="G17" s="47"/>
      <c r="H17" s="46">
        <f t="shared" si="2"/>
        <v>50800</v>
      </c>
      <c r="I17" s="48"/>
      <c r="L17" s="177"/>
      <c r="M17" s="177"/>
    </row>
    <row r="18" spans="1:13">
      <c r="A18" s="57" t="s">
        <v>90</v>
      </c>
      <c r="B18" s="47">
        <v>78400.070000000007</v>
      </c>
      <c r="C18" s="185"/>
      <c r="D18" s="47">
        <f t="shared" si="0"/>
        <v>78400.070000000007</v>
      </c>
      <c r="E18" s="47"/>
      <c r="F18" s="166">
        <f t="shared" si="1"/>
        <v>78400.070000000007</v>
      </c>
      <c r="G18" s="47"/>
      <c r="H18" s="46">
        <f t="shared" si="2"/>
        <v>78400.070000000007</v>
      </c>
      <c r="I18" s="48"/>
      <c r="L18" s="177"/>
      <c r="M18" s="177"/>
    </row>
    <row r="19" spans="1:13">
      <c r="A19" s="57" t="s">
        <v>44</v>
      </c>
      <c r="B19" s="47">
        <v>43818</v>
      </c>
      <c r="C19" s="185"/>
      <c r="D19" s="47">
        <f t="shared" si="0"/>
        <v>43818</v>
      </c>
      <c r="E19" s="47"/>
      <c r="F19" s="166">
        <f t="shared" si="1"/>
        <v>43818</v>
      </c>
      <c r="G19" s="47"/>
      <c r="H19" s="46">
        <f t="shared" si="2"/>
        <v>43818</v>
      </c>
      <c r="I19" s="48"/>
      <c r="L19" s="177"/>
      <c r="M19" s="177"/>
    </row>
    <row r="20" spans="1:13">
      <c r="A20" s="57" t="s">
        <v>84</v>
      </c>
      <c r="B20" s="47">
        <v>212952</v>
      </c>
      <c r="C20" s="185"/>
      <c r="D20" s="47">
        <f t="shared" si="0"/>
        <v>212952</v>
      </c>
      <c r="E20" s="47"/>
      <c r="F20" s="166">
        <f t="shared" si="1"/>
        <v>212952</v>
      </c>
      <c r="G20" s="47"/>
      <c r="H20" s="46">
        <f t="shared" si="2"/>
        <v>212952</v>
      </c>
      <c r="I20" s="48"/>
      <c r="L20" s="177"/>
      <c r="M20" s="177"/>
    </row>
    <row r="21" spans="1:13">
      <c r="A21" s="57" t="s">
        <v>45</v>
      </c>
      <c r="B21" s="47">
        <v>102322.16</v>
      </c>
      <c r="C21" s="185"/>
      <c r="D21" s="47">
        <f t="shared" si="0"/>
        <v>102322.16</v>
      </c>
      <c r="E21" s="47"/>
      <c r="F21" s="166">
        <f t="shared" si="1"/>
        <v>102322.16</v>
      </c>
      <c r="G21" s="47"/>
      <c r="H21" s="46">
        <f t="shared" si="2"/>
        <v>102322.16</v>
      </c>
      <c r="I21" s="48"/>
      <c r="L21" s="177"/>
      <c r="M21" s="177"/>
    </row>
    <row r="22" spans="1:13">
      <c r="A22" s="57" t="s">
        <v>46</v>
      </c>
      <c r="B22" s="47">
        <v>700000</v>
      </c>
      <c r="C22" s="185"/>
      <c r="D22" s="47">
        <f t="shared" si="0"/>
        <v>700000</v>
      </c>
      <c r="E22" s="47"/>
      <c r="F22" s="166">
        <f t="shared" si="1"/>
        <v>700000</v>
      </c>
      <c r="G22" s="47"/>
      <c r="H22" s="46">
        <f t="shared" si="2"/>
        <v>700000</v>
      </c>
      <c r="I22" s="48"/>
      <c r="L22" s="177"/>
      <c r="M22" s="177"/>
    </row>
    <row r="23" spans="1:13">
      <c r="A23" s="57" t="s">
        <v>91</v>
      </c>
      <c r="B23" s="47">
        <v>50000</v>
      </c>
      <c r="C23" s="185"/>
      <c r="D23" s="47">
        <f t="shared" si="0"/>
        <v>50000</v>
      </c>
      <c r="E23" s="47"/>
      <c r="F23" s="166">
        <f t="shared" si="1"/>
        <v>50000</v>
      </c>
      <c r="G23" s="47"/>
      <c r="H23" s="46">
        <f t="shared" si="2"/>
        <v>50000</v>
      </c>
      <c r="I23" s="48"/>
      <c r="L23" s="177"/>
      <c r="M23" s="177"/>
    </row>
    <row r="24" spans="1:13">
      <c r="A24" s="57" t="s">
        <v>92</v>
      </c>
      <c r="B24" s="47">
        <v>200000</v>
      </c>
      <c r="C24" s="185"/>
      <c r="D24" s="47">
        <f t="shared" si="0"/>
        <v>200000</v>
      </c>
      <c r="E24" s="47">
        <v>88200</v>
      </c>
      <c r="F24" s="166">
        <f t="shared" si="1"/>
        <v>111800</v>
      </c>
      <c r="G24" s="47"/>
      <c r="H24" s="46">
        <f t="shared" si="2"/>
        <v>200000</v>
      </c>
      <c r="I24" s="48"/>
      <c r="L24" s="177"/>
      <c r="M24" s="177"/>
    </row>
    <row r="25" spans="1:13">
      <c r="A25" s="57" t="s">
        <v>93</v>
      </c>
      <c r="B25" s="47">
        <v>780953.97</v>
      </c>
      <c r="C25" s="104">
        <v>500000</v>
      </c>
      <c r="D25" s="47">
        <f t="shared" si="0"/>
        <v>1280953.97</v>
      </c>
      <c r="E25" s="47">
        <v>17483.38</v>
      </c>
      <c r="F25" s="166">
        <f t="shared" si="1"/>
        <v>1263470.5900000001</v>
      </c>
      <c r="G25" s="47"/>
      <c r="H25" s="46">
        <f t="shared" si="2"/>
        <v>1280953.97</v>
      </c>
      <c r="I25" s="48"/>
      <c r="L25" s="177"/>
      <c r="M25" s="177"/>
    </row>
    <row r="26" spans="1:13">
      <c r="A26" s="157" t="s">
        <v>48</v>
      </c>
      <c r="B26" s="93"/>
      <c r="C26" s="185"/>
      <c r="D26" s="47">
        <f t="shared" si="0"/>
        <v>0</v>
      </c>
      <c r="E26" s="47"/>
      <c r="F26" s="47">
        <f t="shared" si="1"/>
        <v>0</v>
      </c>
      <c r="G26" s="93"/>
      <c r="H26" s="46">
        <f t="shared" si="2"/>
        <v>0</v>
      </c>
      <c r="I26" s="48"/>
      <c r="L26" s="177"/>
      <c r="M26" s="177"/>
    </row>
    <row r="27" spans="1:13">
      <c r="A27" s="157" t="s">
        <v>94</v>
      </c>
      <c r="B27" s="47">
        <v>200188.33</v>
      </c>
      <c r="C27" s="104">
        <v>1011583.48</v>
      </c>
      <c r="D27" s="47">
        <f t="shared" si="0"/>
        <v>1211771.81</v>
      </c>
      <c r="E27" s="47">
        <v>163457.91</v>
      </c>
      <c r="F27" s="166">
        <f t="shared" si="1"/>
        <v>1048313.9</v>
      </c>
      <c r="G27" s="47"/>
      <c r="H27" s="46">
        <f t="shared" si="2"/>
        <v>1211771.81</v>
      </c>
      <c r="I27" s="48"/>
      <c r="L27" s="177"/>
      <c r="M27" s="177"/>
    </row>
    <row r="28" spans="1:13" ht="13.5" thickBot="1">
      <c r="A28" s="157" t="s">
        <v>49</v>
      </c>
      <c r="B28" s="50"/>
      <c r="C28" s="50">
        <v>500000</v>
      </c>
      <c r="D28" s="47">
        <f t="shared" si="0"/>
        <v>500000</v>
      </c>
      <c r="E28" s="47"/>
      <c r="F28" s="47"/>
      <c r="G28" s="50"/>
      <c r="H28" s="46">
        <f>D28-G28-500000</f>
        <v>0</v>
      </c>
      <c r="I28" s="45">
        <v>500000</v>
      </c>
      <c r="L28" s="177"/>
      <c r="M28" s="177"/>
    </row>
    <row r="29" spans="1:13" ht="30" customHeight="1" thickBot="1">
      <c r="A29" s="119" t="s">
        <v>39</v>
      </c>
      <c r="B29" s="126">
        <f t="shared" ref="B29:I29" si="3">SUM(B13:B28)</f>
        <v>3335132.6399999997</v>
      </c>
      <c r="C29" s="150">
        <f t="shared" si="3"/>
        <v>3686583.48</v>
      </c>
      <c r="D29" s="150">
        <f t="shared" si="3"/>
        <v>7021716.1199999992</v>
      </c>
      <c r="E29" s="150">
        <f t="shared" si="3"/>
        <v>331666.65000000002</v>
      </c>
      <c r="F29" s="150">
        <f t="shared" si="3"/>
        <v>6190049.4700000007</v>
      </c>
      <c r="G29" s="128">
        <f t="shared" si="3"/>
        <v>0</v>
      </c>
      <c r="H29" s="127">
        <f t="shared" si="3"/>
        <v>6521716.1199999992</v>
      </c>
      <c r="I29" s="129">
        <f t="shared" si="3"/>
        <v>500000</v>
      </c>
      <c r="L29" s="178"/>
      <c r="M29" s="177"/>
    </row>
    <row r="30" spans="1:13">
      <c r="A30" s="88" t="s">
        <v>68</v>
      </c>
      <c r="B30" s="46"/>
      <c r="C30" s="151"/>
      <c r="D30" s="47">
        <f t="shared" si="0"/>
        <v>0</v>
      </c>
      <c r="E30" s="46"/>
      <c r="F30" s="46"/>
      <c r="G30" s="46"/>
      <c r="H30" s="46"/>
      <c r="I30" s="48"/>
    </row>
    <row r="31" spans="1:13">
      <c r="A31" s="18" t="s">
        <v>24</v>
      </c>
      <c r="B31" s="46"/>
      <c r="C31" s="152"/>
      <c r="D31" s="47">
        <f t="shared" si="0"/>
        <v>0</v>
      </c>
      <c r="E31" s="46"/>
      <c r="F31" s="46"/>
      <c r="G31" s="46"/>
      <c r="H31" s="46"/>
      <c r="I31" s="48"/>
    </row>
    <row r="32" spans="1:13">
      <c r="A32" s="18" t="s">
        <v>14</v>
      </c>
      <c r="B32" s="46">
        <v>150000</v>
      </c>
      <c r="C32" s="152"/>
      <c r="D32" s="47">
        <f t="shared" si="0"/>
        <v>150000</v>
      </c>
      <c r="E32" s="46"/>
      <c r="F32" s="165">
        <f>D32-E32</f>
        <v>150000</v>
      </c>
      <c r="G32" s="46"/>
      <c r="H32" s="46">
        <f>D32-G32</f>
        <v>150000</v>
      </c>
      <c r="I32" s="48"/>
    </row>
    <row r="33" spans="1:9">
      <c r="A33" s="18" t="s">
        <v>50</v>
      </c>
      <c r="B33" s="46"/>
      <c r="C33" s="152"/>
      <c r="D33" s="47">
        <f t="shared" si="0"/>
        <v>0</v>
      </c>
      <c r="E33" s="46"/>
      <c r="F33" s="165">
        <f>D33-E33</f>
        <v>0</v>
      </c>
      <c r="G33" s="46"/>
      <c r="H33" s="46">
        <f>D33-G33</f>
        <v>0</v>
      </c>
      <c r="I33" s="48"/>
    </row>
    <row r="34" spans="1:9">
      <c r="A34" s="16" t="s">
        <v>0</v>
      </c>
      <c r="B34" s="46">
        <v>13215.41</v>
      </c>
      <c r="C34" s="152"/>
      <c r="D34" s="47">
        <f t="shared" si="0"/>
        <v>13215.41</v>
      </c>
      <c r="E34" s="46">
        <v>27.6</v>
      </c>
      <c r="F34" s="165">
        <f>D34-E34</f>
        <v>13187.81</v>
      </c>
      <c r="G34" s="46"/>
      <c r="H34" s="46">
        <f>D34-G34</f>
        <v>13215.41</v>
      </c>
      <c r="I34" s="48"/>
    </row>
    <row r="35" spans="1:9">
      <c r="A35" s="18" t="s">
        <v>25</v>
      </c>
      <c r="B35" s="46">
        <v>600000</v>
      </c>
      <c r="C35" s="152"/>
      <c r="D35" s="47">
        <f t="shared" si="0"/>
        <v>600000</v>
      </c>
      <c r="E35" s="46"/>
      <c r="F35" s="165">
        <f>D35-E35</f>
        <v>600000</v>
      </c>
      <c r="G35" s="46"/>
      <c r="H35" s="46">
        <f>D35-G35</f>
        <v>600000</v>
      </c>
      <c r="I35" s="48"/>
    </row>
    <row r="36" spans="1:9">
      <c r="A36" s="18" t="s">
        <v>23</v>
      </c>
      <c r="B36" s="46">
        <v>50000</v>
      </c>
      <c r="C36" s="152"/>
      <c r="D36" s="47">
        <f t="shared" si="0"/>
        <v>50000</v>
      </c>
      <c r="E36" s="46"/>
      <c r="F36" s="165">
        <f>D36-E36</f>
        <v>50000</v>
      </c>
      <c r="G36" s="46"/>
      <c r="H36" s="46">
        <f>D36-G36</f>
        <v>50000</v>
      </c>
      <c r="I36" s="48"/>
    </row>
    <row r="37" spans="1:9" ht="13.5" thickBot="1">
      <c r="A37" s="158" t="s">
        <v>51</v>
      </c>
      <c r="B37" s="46"/>
      <c r="C37" s="152">
        <v>800000</v>
      </c>
      <c r="D37" s="47">
        <f t="shared" si="0"/>
        <v>800000</v>
      </c>
      <c r="E37" s="46"/>
      <c r="F37" s="46"/>
      <c r="G37" s="46"/>
      <c r="H37" s="46">
        <f>D37-G37-800000</f>
        <v>0</v>
      </c>
      <c r="I37" s="47">
        <v>800000</v>
      </c>
    </row>
    <row r="38" spans="1:9" ht="27" customHeight="1" thickBot="1">
      <c r="A38" s="130" t="s">
        <v>70</v>
      </c>
      <c r="B38" s="127">
        <f t="shared" ref="B38:I38" si="4">SUM(B30:B37)</f>
        <v>813215.41</v>
      </c>
      <c r="C38" s="127">
        <f t="shared" si="4"/>
        <v>800000</v>
      </c>
      <c r="D38" s="127">
        <f t="shared" si="4"/>
        <v>1613215.4100000001</v>
      </c>
      <c r="E38" s="127">
        <f t="shared" si="4"/>
        <v>27.6</v>
      </c>
      <c r="F38" s="127">
        <f t="shared" si="4"/>
        <v>813187.81</v>
      </c>
      <c r="G38" s="127">
        <f t="shared" si="4"/>
        <v>0</v>
      </c>
      <c r="H38" s="127">
        <f>SUM(H30:H37)</f>
        <v>813215.41</v>
      </c>
      <c r="I38" s="127">
        <f t="shared" si="4"/>
        <v>800000</v>
      </c>
    </row>
    <row r="39" spans="1:9" ht="22.5" customHeight="1">
      <c r="A39" s="5"/>
      <c r="B39" s="51"/>
      <c r="C39" s="51"/>
      <c r="D39" s="51">
        <f t="shared" si="0"/>
        <v>0</v>
      </c>
      <c r="E39" s="51"/>
      <c r="F39" s="51"/>
      <c r="G39" s="51"/>
      <c r="H39" s="51"/>
      <c r="I39" s="52"/>
    </row>
    <row r="40" spans="1:9" ht="40.5" customHeight="1" thickBot="1">
      <c r="B40" s="49"/>
      <c r="C40" s="51"/>
      <c r="D40" s="51">
        <f t="shared" si="0"/>
        <v>0</v>
      </c>
      <c r="E40" s="51"/>
      <c r="F40" s="51"/>
      <c r="G40" s="49"/>
      <c r="H40" s="49"/>
      <c r="I40" s="52"/>
    </row>
    <row r="41" spans="1:9" ht="13.5" thickBot="1">
      <c r="A41" s="130" t="s">
        <v>11</v>
      </c>
      <c r="B41" s="127">
        <v>579448.77</v>
      </c>
      <c r="C41" s="127"/>
      <c r="D41" s="127">
        <v>579448.77</v>
      </c>
      <c r="E41" s="127">
        <v>438511.9</v>
      </c>
      <c r="F41" s="164">
        <f>D41-E41</f>
        <v>140936.87</v>
      </c>
      <c r="G41" s="127"/>
      <c r="H41" s="127">
        <v>579448.77</v>
      </c>
      <c r="I41" s="127"/>
    </row>
    <row r="42" spans="1:9">
      <c r="A42" s="141"/>
      <c r="B42" s="102"/>
      <c r="C42" s="148"/>
      <c r="D42" s="47">
        <f t="shared" si="0"/>
        <v>0</v>
      </c>
      <c r="E42" s="46"/>
      <c r="F42" s="46"/>
      <c r="G42" s="102"/>
      <c r="H42" s="102"/>
      <c r="I42" s="140"/>
    </row>
    <row r="43" spans="1:9">
      <c r="A43" s="18" t="s">
        <v>52</v>
      </c>
      <c r="B43" s="46">
        <v>529459.78</v>
      </c>
      <c r="C43" s="51">
        <v>1000000</v>
      </c>
      <c r="D43" s="47">
        <f t="shared" si="0"/>
        <v>1529459.78</v>
      </c>
      <c r="E43" s="46">
        <v>529459.78</v>
      </c>
      <c r="F43" s="46"/>
      <c r="G43" s="46"/>
      <c r="H43" s="46">
        <f>D43-G43-1000000</f>
        <v>529459.78</v>
      </c>
      <c r="I43" s="45">
        <v>1000000</v>
      </c>
    </row>
    <row r="44" spans="1:9">
      <c r="A44" s="18" t="s">
        <v>53</v>
      </c>
      <c r="B44" s="46">
        <v>79051.679999999993</v>
      </c>
      <c r="C44" s="51"/>
      <c r="D44" s="47">
        <f t="shared" si="0"/>
        <v>79051.679999999993</v>
      </c>
      <c r="E44" s="46">
        <v>21508.42</v>
      </c>
      <c r="F44" s="165">
        <f>D44-E44</f>
        <v>57543.259999999995</v>
      </c>
      <c r="G44" s="46"/>
      <c r="H44" s="46">
        <f>D44-G44</f>
        <v>79051.679999999993</v>
      </c>
      <c r="I44" s="48"/>
    </row>
    <row r="45" spans="1:9">
      <c r="A45" s="18" t="s">
        <v>54</v>
      </c>
      <c r="B45" s="46">
        <v>72.28</v>
      </c>
      <c r="C45" s="51"/>
      <c r="D45" s="47">
        <f t="shared" si="0"/>
        <v>72.28</v>
      </c>
      <c r="E45" s="46"/>
      <c r="F45" s="165">
        <f>D45-E45</f>
        <v>72.28</v>
      </c>
      <c r="G45" s="46"/>
      <c r="H45" s="46">
        <f>D45-G45</f>
        <v>72.28</v>
      </c>
      <c r="I45" s="48"/>
    </row>
    <row r="46" spans="1:9" ht="13.5" thickBot="1">
      <c r="A46" s="142" t="s">
        <v>55</v>
      </c>
      <c r="B46" s="46">
        <v>193.5</v>
      </c>
      <c r="C46" s="51"/>
      <c r="D46" s="47">
        <f t="shared" si="0"/>
        <v>193.5</v>
      </c>
      <c r="E46" s="46"/>
      <c r="F46" s="165">
        <f>D46-E46</f>
        <v>193.5</v>
      </c>
      <c r="G46" s="46"/>
      <c r="H46" s="46">
        <f>D46-G46</f>
        <v>193.5</v>
      </c>
      <c r="I46" s="48"/>
    </row>
    <row r="47" spans="1:9" ht="13.5" thickBot="1">
      <c r="A47" s="130" t="s">
        <v>9</v>
      </c>
      <c r="B47" s="127">
        <f t="shared" ref="B47:I47" si="5">SUM(B43:B46)</f>
        <v>608777.24</v>
      </c>
      <c r="C47" s="127">
        <f t="shared" si="5"/>
        <v>1000000</v>
      </c>
      <c r="D47" s="131">
        <f t="shared" si="5"/>
        <v>1608777.24</v>
      </c>
      <c r="E47" s="131">
        <f t="shared" si="5"/>
        <v>550968.20000000007</v>
      </c>
      <c r="F47" s="131">
        <f>SUM(F43:F46)</f>
        <v>57809.039999999994</v>
      </c>
      <c r="G47" s="127">
        <f t="shared" si="5"/>
        <v>0</v>
      </c>
      <c r="H47" s="127">
        <f t="shared" si="5"/>
        <v>608777.24</v>
      </c>
      <c r="I47" s="129">
        <f t="shared" si="5"/>
        <v>1000000</v>
      </c>
    </row>
    <row r="48" spans="1:9" ht="13.5" thickBot="1">
      <c r="A48" s="18" t="s">
        <v>56</v>
      </c>
      <c r="B48" s="46">
        <v>0</v>
      </c>
      <c r="C48" s="51">
        <v>600000</v>
      </c>
      <c r="D48" s="47">
        <f t="shared" si="0"/>
        <v>600000</v>
      </c>
      <c r="E48" s="46"/>
      <c r="F48" s="165"/>
      <c r="G48" s="30">
        <v>600000</v>
      </c>
      <c r="H48" s="56">
        <f>D48-G48</f>
        <v>0</v>
      </c>
      <c r="I48" s="54">
        <f>D48-G48-H48</f>
        <v>0</v>
      </c>
    </row>
    <row r="49" spans="1:9" ht="13.5" thickBot="1">
      <c r="A49" s="133" t="s">
        <v>9</v>
      </c>
      <c r="B49" s="132">
        <f t="shared" ref="B49:I49" si="6">SUM(B48)</f>
        <v>0</v>
      </c>
      <c r="C49" s="131">
        <f>SUM(C48)</f>
        <v>600000</v>
      </c>
      <c r="D49" s="127">
        <f>SUM(D48)</f>
        <v>600000</v>
      </c>
      <c r="E49" s="127">
        <f>SUM(E48)</f>
        <v>0</v>
      </c>
      <c r="F49" s="127">
        <f>SUM(F48)</f>
        <v>0</v>
      </c>
      <c r="G49" s="127">
        <f t="shared" si="6"/>
        <v>600000</v>
      </c>
      <c r="H49" s="134">
        <f t="shared" si="6"/>
        <v>0</v>
      </c>
      <c r="I49" s="115">
        <f t="shared" si="6"/>
        <v>0</v>
      </c>
    </row>
    <row r="50" spans="1:9">
      <c r="A50" s="87" t="s">
        <v>71</v>
      </c>
      <c r="B50" s="46"/>
      <c r="C50" s="51"/>
      <c r="D50" s="47">
        <f t="shared" si="0"/>
        <v>0</v>
      </c>
      <c r="E50" s="47"/>
      <c r="F50" s="47"/>
      <c r="G50" s="59"/>
      <c r="H50" s="56"/>
      <c r="I50" s="54"/>
    </row>
    <row r="51" spans="1:9">
      <c r="A51" s="158" t="s">
        <v>73</v>
      </c>
      <c r="B51" s="46"/>
      <c r="C51" s="104">
        <v>1000</v>
      </c>
      <c r="D51" s="47">
        <f t="shared" si="0"/>
        <v>1000</v>
      </c>
      <c r="E51" s="46"/>
      <c r="F51" s="46"/>
      <c r="G51" s="100"/>
      <c r="H51" s="56">
        <f>D51-G51-1000</f>
        <v>0</v>
      </c>
      <c r="I51" s="54">
        <v>1000</v>
      </c>
    </row>
    <row r="52" spans="1:9">
      <c r="A52" s="94" t="s">
        <v>74</v>
      </c>
      <c r="B52" s="46">
        <v>317976.34000000003</v>
      </c>
      <c r="C52" s="51"/>
      <c r="D52" s="47">
        <f>B52+C52</f>
        <v>317976.34000000003</v>
      </c>
      <c r="E52" s="46"/>
      <c r="F52" s="165">
        <f>D52-E52</f>
        <v>317976.34000000003</v>
      </c>
      <c r="G52" s="145"/>
      <c r="H52" s="56">
        <f>D52-G52</f>
        <v>317976.34000000003</v>
      </c>
      <c r="I52" s="54"/>
    </row>
    <row r="53" spans="1:9">
      <c r="A53" s="94" t="s">
        <v>75</v>
      </c>
      <c r="B53" s="46">
        <v>284933.71999999997</v>
      </c>
      <c r="C53" s="51"/>
      <c r="D53" s="47">
        <f t="shared" ref="D53:D66" si="7">B53+C53</f>
        <v>284933.71999999997</v>
      </c>
      <c r="E53" s="46"/>
      <c r="F53" s="165">
        <f t="shared" ref="F53:F62" si="8">D53-E53</f>
        <v>284933.71999999997</v>
      </c>
      <c r="G53" s="145"/>
      <c r="H53" s="56">
        <f t="shared" ref="H53:H66" si="9">D53-G53</f>
        <v>284933.71999999997</v>
      </c>
      <c r="I53" s="54"/>
    </row>
    <row r="54" spans="1:9">
      <c r="A54" s="94" t="s">
        <v>76</v>
      </c>
      <c r="B54" s="46">
        <v>324586.18</v>
      </c>
      <c r="C54" s="51"/>
      <c r="D54" s="47">
        <f t="shared" si="7"/>
        <v>324586.18</v>
      </c>
      <c r="E54" s="46"/>
      <c r="F54" s="165">
        <f t="shared" si="8"/>
        <v>324586.18</v>
      </c>
      <c r="G54" s="145"/>
      <c r="H54" s="56">
        <f t="shared" si="9"/>
        <v>324586.18</v>
      </c>
      <c r="I54" s="54"/>
    </row>
    <row r="55" spans="1:9">
      <c r="A55" s="94" t="s">
        <v>77</v>
      </c>
      <c r="B55" s="46">
        <v>29936.3</v>
      </c>
      <c r="C55" s="51"/>
      <c r="D55" s="47">
        <f t="shared" si="7"/>
        <v>29936.3</v>
      </c>
      <c r="E55" s="46"/>
      <c r="F55" s="165">
        <f t="shared" si="8"/>
        <v>29936.3</v>
      </c>
      <c r="G55" s="145"/>
      <c r="H55" s="56">
        <f t="shared" si="9"/>
        <v>29936.3</v>
      </c>
      <c r="I55" s="54"/>
    </row>
    <row r="56" spans="1:9">
      <c r="A56" s="94" t="s">
        <v>78</v>
      </c>
      <c r="B56" s="46">
        <v>213468.95</v>
      </c>
      <c r="C56" s="51"/>
      <c r="D56" s="47">
        <f t="shared" si="7"/>
        <v>213468.95</v>
      </c>
      <c r="E56" s="46"/>
      <c r="F56" s="165">
        <f t="shared" si="8"/>
        <v>213468.95</v>
      </c>
      <c r="G56" s="145"/>
      <c r="H56" s="56">
        <f t="shared" si="9"/>
        <v>213468.95</v>
      </c>
      <c r="I56" s="54"/>
    </row>
    <row r="57" spans="1:9">
      <c r="A57" s="94" t="s">
        <v>79</v>
      </c>
      <c r="B57" s="46">
        <v>510000</v>
      </c>
      <c r="C57" s="51"/>
      <c r="D57" s="47">
        <f t="shared" si="7"/>
        <v>510000</v>
      </c>
      <c r="E57" s="46"/>
      <c r="F57" s="165">
        <f t="shared" si="8"/>
        <v>510000</v>
      </c>
      <c r="G57" s="145"/>
      <c r="H57" s="56">
        <f t="shared" si="9"/>
        <v>510000</v>
      </c>
      <c r="I57" s="54"/>
    </row>
    <row r="58" spans="1:9">
      <c r="A58" s="94" t="s">
        <v>80</v>
      </c>
      <c r="B58" s="46">
        <v>12782</v>
      </c>
      <c r="C58" s="51"/>
      <c r="D58" s="47">
        <f t="shared" si="7"/>
        <v>12782</v>
      </c>
      <c r="E58" s="46"/>
      <c r="F58" s="165">
        <f t="shared" si="8"/>
        <v>12782</v>
      </c>
      <c r="G58" s="145"/>
      <c r="H58" s="56">
        <f t="shared" si="9"/>
        <v>12782</v>
      </c>
      <c r="I58" s="54"/>
    </row>
    <row r="59" spans="1:9">
      <c r="A59" s="85"/>
      <c r="B59" s="46"/>
      <c r="C59" s="51"/>
      <c r="D59" s="47">
        <f t="shared" si="7"/>
        <v>0</v>
      </c>
      <c r="E59" s="46"/>
      <c r="F59" s="46">
        <f t="shared" si="8"/>
        <v>0</v>
      </c>
      <c r="G59" s="145"/>
      <c r="H59" s="56">
        <f t="shared" si="9"/>
        <v>0</v>
      </c>
      <c r="I59" s="54"/>
    </row>
    <row r="60" spans="1:9">
      <c r="A60" s="94" t="s">
        <v>81</v>
      </c>
      <c r="B60" s="46"/>
      <c r="C60" s="51"/>
      <c r="D60" s="47">
        <f t="shared" si="7"/>
        <v>0</v>
      </c>
      <c r="E60" s="46"/>
      <c r="F60" s="46">
        <f t="shared" si="8"/>
        <v>0</v>
      </c>
      <c r="G60" s="145"/>
      <c r="H60" s="56">
        <f t="shared" si="9"/>
        <v>0</v>
      </c>
      <c r="I60" s="54"/>
    </row>
    <row r="61" spans="1:9">
      <c r="A61" s="94" t="s">
        <v>82</v>
      </c>
      <c r="B61" s="46"/>
      <c r="C61" s="51"/>
      <c r="D61" s="47">
        <f t="shared" si="7"/>
        <v>0</v>
      </c>
      <c r="E61" s="46"/>
      <c r="F61" s="46">
        <f t="shared" si="8"/>
        <v>0</v>
      </c>
      <c r="G61" s="145"/>
      <c r="H61" s="56">
        <f t="shared" si="9"/>
        <v>0</v>
      </c>
      <c r="I61" s="54"/>
    </row>
    <row r="62" spans="1:9">
      <c r="A62" s="94" t="s">
        <v>114</v>
      </c>
      <c r="B62" s="46">
        <v>513805.84</v>
      </c>
      <c r="C62" s="102"/>
      <c r="D62" s="47">
        <f t="shared" si="7"/>
        <v>513805.84</v>
      </c>
      <c r="E62" s="46">
        <v>484170.23999999999</v>
      </c>
      <c r="F62" s="165">
        <f t="shared" si="8"/>
        <v>29635.600000000035</v>
      </c>
      <c r="G62" s="145"/>
      <c r="H62" s="56">
        <f t="shared" si="9"/>
        <v>513805.84</v>
      </c>
      <c r="I62" s="54"/>
    </row>
    <row r="63" spans="1:9">
      <c r="A63" s="94" t="s">
        <v>121</v>
      </c>
      <c r="B63" s="46"/>
      <c r="C63" s="148"/>
      <c r="D63" s="47">
        <f t="shared" si="7"/>
        <v>0</v>
      </c>
      <c r="E63" s="46"/>
      <c r="F63" s="165"/>
      <c r="G63" s="145"/>
      <c r="H63" s="56">
        <f t="shared" si="9"/>
        <v>0</v>
      </c>
      <c r="I63" s="54"/>
    </row>
    <row r="64" spans="1:9">
      <c r="A64" s="94" t="s">
        <v>118</v>
      </c>
      <c r="B64" s="46"/>
      <c r="C64" s="148">
        <v>600000</v>
      </c>
      <c r="D64" s="47">
        <f t="shared" si="7"/>
        <v>600000</v>
      </c>
      <c r="E64" s="46"/>
      <c r="F64" s="165"/>
      <c r="G64" s="145"/>
      <c r="H64" s="56">
        <f t="shared" si="9"/>
        <v>600000</v>
      </c>
      <c r="I64" s="54"/>
    </row>
    <row r="65" spans="1:9">
      <c r="A65" s="94" t="s">
        <v>120</v>
      </c>
      <c r="B65" s="46"/>
      <c r="C65" s="148"/>
      <c r="D65" s="47">
        <f t="shared" si="7"/>
        <v>0</v>
      </c>
      <c r="E65" s="46"/>
      <c r="F65" s="46"/>
      <c r="G65" s="145"/>
      <c r="H65" s="56">
        <f t="shared" si="9"/>
        <v>0</v>
      </c>
      <c r="I65" s="63"/>
    </row>
    <row r="66" spans="1:9" ht="13.5" thickBot="1">
      <c r="A66" s="94" t="s">
        <v>119</v>
      </c>
      <c r="B66" s="46"/>
      <c r="C66" s="148">
        <v>700000</v>
      </c>
      <c r="D66" s="47">
        <f t="shared" si="7"/>
        <v>700000</v>
      </c>
      <c r="E66" s="46"/>
      <c r="F66" s="46"/>
      <c r="G66" s="145"/>
      <c r="H66" s="56">
        <f t="shared" si="9"/>
        <v>700000</v>
      </c>
      <c r="I66" s="63"/>
    </row>
    <row r="67" spans="1:9" ht="13.5" thickBot="1">
      <c r="A67" s="135" t="s">
        <v>72</v>
      </c>
      <c r="B67" s="127">
        <f>SUM(B50:B66)</f>
        <v>2207489.33</v>
      </c>
      <c r="C67" s="127">
        <f>SUM(C50:C66)</f>
        <v>1301000</v>
      </c>
      <c r="D67" s="127">
        <f t="shared" ref="D67:I67" si="10">SUM(D50:D66)</f>
        <v>3508489.33</v>
      </c>
      <c r="E67" s="127">
        <f t="shared" si="10"/>
        <v>484170.23999999999</v>
      </c>
      <c r="F67" s="127">
        <f t="shared" si="10"/>
        <v>1723319.09</v>
      </c>
      <c r="G67" s="127">
        <f t="shared" si="10"/>
        <v>0</v>
      </c>
      <c r="H67" s="127">
        <f t="shared" si="10"/>
        <v>3507489.33</v>
      </c>
      <c r="I67" s="127">
        <f t="shared" si="10"/>
        <v>1000</v>
      </c>
    </row>
    <row r="68" spans="1:9">
      <c r="A68" s="84" t="s">
        <v>12</v>
      </c>
      <c r="B68" s="80"/>
      <c r="C68" s="38"/>
      <c r="D68" s="47">
        <f t="shared" si="0"/>
        <v>0</v>
      </c>
      <c r="E68" s="47"/>
      <c r="F68" s="47"/>
      <c r="G68" s="179"/>
      <c r="H68" s="180"/>
      <c r="I68" s="58"/>
    </row>
    <row r="69" spans="1:9">
      <c r="A69" s="16" t="s">
        <v>57</v>
      </c>
      <c r="B69" s="46"/>
      <c r="C69" s="37">
        <v>31400000</v>
      </c>
      <c r="D69" s="47">
        <f t="shared" si="0"/>
        <v>31400000</v>
      </c>
      <c r="E69" s="47">
        <v>25000000</v>
      </c>
      <c r="F69" s="46"/>
      <c r="G69" s="37">
        <v>31400000</v>
      </c>
      <c r="H69" s="47"/>
      <c r="I69" s="58"/>
    </row>
    <row r="70" spans="1:9" ht="13.5" thickBot="1">
      <c r="A70" s="16" t="s">
        <v>58</v>
      </c>
      <c r="B70" s="46"/>
      <c r="C70" s="37">
        <v>10000000</v>
      </c>
      <c r="D70" s="47">
        <f t="shared" si="0"/>
        <v>10000000</v>
      </c>
      <c r="E70" s="47">
        <v>11000000</v>
      </c>
      <c r="F70" s="46"/>
      <c r="G70" s="37">
        <v>10000000</v>
      </c>
      <c r="H70" s="50"/>
      <c r="I70" s="58"/>
    </row>
    <row r="71" spans="1:9" ht="13.5" thickBot="1">
      <c r="A71" s="136" t="s">
        <v>10</v>
      </c>
      <c r="B71" s="137"/>
      <c r="C71" s="153">
        <f>SUM(C68:C70)</f>
        <v>41400000</v>
      </c>
      <c r="D71" s="113">
        <f>SUM(D68:D70)</f>
        <v>41400000</v>
      </c>
      <c r="E71" s="113">
        <f>SUM(E68:E70)</f>
        <v>36000000</v>
      </c>
      <c r="F71" s="123"/>
      <c r="G71" s="123">
        <f>SUM(G68:G70)</f>
        <v>41400000</v>
      </c>
      <c r="H71" s="138">
        <f>SUM(H68:H70)</f>
        <v>0</v>
      </c>
      <c r="I71" s="137"/>
    </row>
    <row r="72" spans="1:9" ht="13.5" thickBot="1">
      <c r="A72" s="14" t="s">
        <v>13</v>
      </c>
      <c r="B72" s="53">
        <f t="shared" ref="B72:I72" si="11">B71+B67+B49+B47+B41+B38+B29</f>
        <v>7544063.3899999997</v>
      </c>
      <c r="C72" s="154">
        <f t="shared" si="11"/>
        <v>48787583.479999997</v>
      </c>
      <c r="D72" s="154">
        <f t="shared" si="11"/>
        <v>56331646.869999997</v>
      </c>
      <c r="E72" s="154">
        <f t="shared" si="11"/>
        <v>37805344.590000004</v>
      </c>
      <c r="F72" s="154">
        <f t="shared" si="11"/>
        <v>8925302.2800000012</v>
      </c>
      <c r="G72" s="53">
        <f t="shared" si="11"/>
        <v>42000000</v>
      </c>
      <c r="H72" s="53">
        <f>H71+H67+H49+H47+H41+H38+H29</f>
        <v>12030646.869999999</v>
      </c>
      <c r="I72" s="53">
        <f t="shared" si="11"/>
        <v>2301000</v>
      </c>
    </row>
    <row r="73" spans="1:9" ht="13.5" thickBot="1">
      <c r="A73" s="139"/>
      <c r="B73" s="139"/>
      <c r="C73" s="139"/>
      <c r="D73" s="139"/>
      <c r="E73" s="139"/>
      <c r="F73" s="139"/>
      <c r="G73" s="139"/>
      <c r="H73" s="169"/>
      <c r="I73" s="139"/>
    </row>
    <row r="74" spans="1:9" ht="13.5" thickBot="1">
      <c r="A74" s="139"/>
      <c r="B74" s="139"/>
      <c r="C74" s="139"/>
      <c r="D74" s="139"/>
      <c r="E74" s="170">
        <v>1858911.91</v>
      </c>
      <c r="F74" s="170">
        <v>19097918.800000001</v>
      </c>
      <c r="G74" s="139"/>
      <c r="H74" s="139"/>
      <c r="I74" s="139"/>
    </row>
    <row r="75" spans="1:9">
      <c r="A75" s="163" t="s">
        <v>122</v>
      </c>
      <c r="B75" s="139"/>
      <c r="C75" s="139"/>
      <c r="D75" s="139"/>
      <c r="E75" s="139"/>
      <c r="F75" s="139"/>
      <c r="G75" s="139"/>
      <c r="H75" s="139"/>
      <c r="I75" s="139"/>
    </row>
    <row r="76" spans="1:9">
      <c r="A76" s="139"/>
      <c r="B76" s="139"/>
      <c r="C76" s="139"/>
      <c r="D76" s="139"/>
      <c r="E76" s="139"/>
      <c r="F76" s="139"/>
      <c r="G76" s="139"/>
      <c r="H76" s="139"/>
      <c r="I76" s="139"/>
    </row>
    <row r="77" spans="1:9">
      <c r="A77" s="139"/>
      <c r="B77" s="139"/>
      <c r="C77" s="139"/>
      <c r="D77" s="139"/>
      <c r="E77" s="139"/>
      <c r="F77" s="139"/>
      <c r="G77" s="139"/>
      <c r="H77" s="171"/>
      <c r="I77" s="139"/>
    </row>
    <row r="80" spans="1:9">
      <c r="D80" s="96"/>
    </row>
    <row r="81" spans="4:6">
      <c r="D81" s="96"/>
      <c r="F81" s="96">
        <f>9055476.18-F72</f>
        <v>130173.89999999851</v>
      </c>
    </row>
    <row r="82" spans="4:6">
      <c r="D82" s="6"/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E18-19</vt:lpstr>
      <vt:lpstr>EP2018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comptabilité</dc:creator>
  <cp:lastModifiedBy>Mansouri</cp:lastModifiedBy>
  <cp:lastPrinted>2019-12-03T09:26:12Z</cp:lastPrinted>
  <dcterms:created xsi:type="dcterms:W3CDTF">2004-11-05T23:25:56Z</dcterms:created>
  <dcterms:modified xsi:type="dcterms:W3CDTF">2019-12-12T10:46:31Z</dcterms:modified>
</cp:coreProperties>
</file>